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LIGI 24-25\"/>
    </mc:Choice>
  </mc:AlternateContent>
  <xr:revisionPtr revIDLastSave="0" documentId="13_ncr:1_{0A5A051B-35FB-4CD3-8981-C2A7EB87F718}" xr6:coauthVersionLast="47" xr6:coauthVersionMax="47" xr10:uidLastSave="{00000000-0000-0000-0000-000000000000}"/>
  <workbookProtection workbookAlgorithmName="SHA-512" workbookHashValue="OADODhy+LqdhvRp+/9VGrTrbqSlMlZIUEvfuHV2bAn7022c0uQLFFkofL35CCfxx+VUo0uyPU4ZA0cN1JmfMWw==" workbookSaltValue="Nzcgx40XIwkJyvyopLPw5A==" workbookSpinCount="100000" lockStructure="1"/>
  <bookViews>
    <workbookView xWindow="-108" yWindow="-108" windowWidth="23256" windowHeight="12720" xr2:uid="{00000000-000D-0000-FFFF-FFFF00000000}"/>
  </bookViews>
  <sheets>
    <sheet name="PROTOKÓŁ" sheetId="40" r:id="rId1"/>
    <sheet name="Terminarz" sheetId="42" state="hidden" r:id="rId2"/>
    <sheet name="baza zawodników" sheetId="41" state="hidden" r:id="rId3"/>
  </sheets>
  <externalReferences>
    <externalReference r:id="rId4"/>
    <externalReference r:id="rId5"/>
    <externalReference r:id="rId6"/>
  </externalReferences>
  <definedNames>
    <definedName name="A4RT">#REF!</definedName>
    <definedName name="baza01">'[1]BAZA PZTS'!$A$1:$K$552</definedName>
    <definedName name="BAZA02">#REF!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#REF!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0" l="1"/>
  <c r="B39" i="40" s="1"/>
  <c r="K2" i="40"/>
  <c r="H2" i="40"/>
  <c r="D2" i="40"/>
  <c r="D39" i="40" s="1"/>
  <c r="A2" i="40"/>
  <c r="B38" i="40" l="1"/>
  <c r="B40" i="40"/>
  <c r="B41" i="40"/>
  <c r="D41" i="40"/>
  <c r="D40" i="40"/>
  <c r="D38" i="40"/>
  <c r="D42" i="40"/>
  <c r="B42" i="40"/>
  <c r="F33" i="40"/>
  <c r="D9" i="40" s="1"/>
  <c r="F32" i="40"/>
  <c r="D8" i="40" s="1"/>
  <c r="F31" i="40"/>
  <c r="B9" i="40" s="1"/>
  <c r="F30" i="40"/>
  <c r="B8" i="40" s="1"/>
  <c r="D31" i="40" l="1"/>
  <c r="D34" i="40"/>
  <c r="D32" i="40"/>
  <c r="D35" i="40"/>
  <c r="D33" i="40"/>
  <c r="D36" i="40"/>
  <c r="D37" i="40"/>
  <c r="D26" i="40"/>
  <c r="D27" i="40"/>
  <c r="D28" i="40"/>
  <c r="D29" i="40"/>
  <c r="D30" i="40"/>
  <c r="B24" i="40" l="1"/>
  <c r="B31" i="40"/>
  <c r="B30" i="40"/>
  <c r="B37" i="40"/>
  <c r="B29" i="40"/>
  <c r="B27" i="40"/>
  <c r="B26" i="40"/>
  <c r="B36" i="40"/>
  <c r="B34" i="40"/>
  <c r="B33" i="40"/>
  <c r="B32" i="40"/>
  <c r="B35" i="40"/>
  <c r="B28" i="40"/>
  <c r="D25" i="40" l="1"/>
  <c r="D24" i="40"/>
  <c r="B25" i="40"/>
  <c r="C19" i="40"/>
  <c r="C20" i="40"/>
  <c r="C21" i="40"/>
  <c r="C18" i="40"/>
  <c r="AB17" i="40" l="1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O4" i="40" l="1"/>
  <c r="Q13" i="40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AC4" i="40" l="1"/>
  <c r="O18" i="40" s="1"/>
  <c r="AD4" i="40"/>
  <c r="Q18" i="40" s="1"/>
  <c r="Q2" i="40"/>
  <c r="O2" i="40"/>
  <c r="H18" i="40" l="1"/>
  <c r="E2" i="40"/>
  <c r="G2" i="40"/>
</calcChain>
</file>

<file path=xl/sharedStrings.xml><?xml version="1.0" encoding="utf-8"?>
<sst xmlns="http://schemas.openxmlformats.org/spreadsheetml/2006/main" count="526" uniqueCount="159">
  <si>
    <t>W</t>
  </si>
  <si>
    <t>A</t>
  </si>
  <si>
    <t>piątek</t>
  </si>
  <si>
    <t xml:space="preserve"> </t>
  </si>
  <si>
    <t>I Set</t>
  </si>
  <si>
    <t>II Set</t>
  </si>
  <si>
    <t>III Set</t>
  </si>
  <si>
    <t>IV Set</t>
  </si>
  <si>
    <t>V Set</t>
  </si>
  <si>
    <t>Debel I</t>
  </si>
  <si>
    <t>Debel II</t>
  </si>
  <si>
    <t>X</t>
  </si>
  <si>
    <t>nr meczu</t>
  </si>
  <si>
    <t>B</t>
  </si>
  <si>
    <t>Y</t>
  </si>
  <si>
    <t>C</t>
  </si>
  <si>
    <t>D</t>
  </si>
  <si>
    <t>Z</t>
  </si>
  <si>
    <t>Kolejka</t>
  </si>
  <si>
    <t>:</t>
  </si>
  <si>
    <t>wynik meczu</t>
  </si>
  <si>
    <t>liga.ozts@gmail.com</t>
  </si>
  <si>
    <t>kolejka</t>
  </si>
  <si>
    <t>Dzień</t>
  </si>
  <si>
    <t>-</t>
  </si>
  <si>
    <t>LZS Żywocice II</t>
  </si>
  <si>
    <t>LZS Żywocice III</t>
  </si>
  <si>
    <t>mecz</t>
  </si>
  <si>
    <t>Adres</t>
  </si>
  <si>
    <t xml:space="preserve">Gospodarze </t>
  </si>
  <si>
    <t>Goście</t>
  </si>
  <si>
    <t>Wołczyńska Akademia Sportu</t>
  </si>
  <si>
    <t>MGOK Gorzów Śląski I</t>
  </si>
  <si>
    <t>Żywocice, ul.Średnia 48</t>
  </si>
  <si>
    <t>Gorzów Śląski, ul.Byczyńska 13</t>
  </si>
  <si>
    <t>Nysa, ul.Prusa 14</t>
  </si>
  <si>
    <t>GOKSiBP Dobrodzień</t>
  </si>
  <si>
    <t>STS Gmina Strzelce Opolskie I</t>
  </si>
  <si>
    <t>SKS Luks Nysa</t>
  </si>
  <si>
    <t>Wołczyn, ul.Rzeczna 2</t>
  </si>
  <si>
    <t>UKS Sokolik Niemodlin</t>
  </si>
  <si>
    <t>Strzelce Opolskie, pl.Żeromskiego 5a</t>
  </si>
  <si>
    <t>NOWY ZAWODNIK</t>
  </si>
  <si>
    <t>ZWYCIĘZCA:</t>
  </si>
  <si>
    <t xml:space="preserve"> UWAGI:</t>
  </si>
  <si>
    <t>PROTOKÓŁ ELEKTRONICZNY III LIGI SEZON 2024/2025</t>
  </si>
  <si>
    <t>Bodzanów 83, szkoła podstawowa</t>
  </si>
  <si>
    <t>LUKS GK-Logistics Bodzanów I</t>
  </si>
  <si>
    <t>LUKS GK-Logistics Bodzanów II</t>
  </si>
  <si>
    <t>wtorek</t>
  </si>
  <si>
    <t>Osowiec, ul.Fabryczna 8</t>
  </si>
  <si>
    <t>UKS GOSDiM Turawa II</t>
  </si>
  <si>
    <t>Niemodlin, ul.Reymonta 9, SP nr 1</t>
  </si>
  <si>
    <t>PAUZA</t>
  </si>
  <si>
    <t>czwartek</t>
  </si>
  <si>
    <t>Dobrodzień, ul.Piastowska 49</t>
  </si>
  <si>
    <t>Klub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</si>
  <si>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</si>
  <si>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</si>
  <si>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</si>
  <si>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</si>
  <si>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</si>
  <si>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</si>
  <si>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</si>
  <si>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</si>
  <si>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</si>
  <si>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Bega Krystian</t>
  </si>
  <si>
    <t>Jonderko Brian</t>
  </si>
  <si>
    <t>Jonderko Romuald</t>
  </si>
  <si>
    <t>Lepich Marcin</t>
  </si>
  <si>
    <t>Machoń Radosław</t>
  </si>
  <si>
    <t>Orzeł Marek</t>
  </si>
  <si>
    <t>Piasecki Marek</t>
  </si>
  <si>
    <t>Wodniak Ireneusz</t>
  </si>
  <si>
    <t>Gabrisch Tomasz</t>
  </si>
  <si>
    <t>Nossol Józef</t>
  </si>
  <si>
    <t>Siekiera Dawid</t>
  </si>
  <si>
    <t>Szczepanek Karol</t>
  </si>
  <si>
    <t>Szczepanek Paweł</t>
  </si>
  <si>
    <t>Wicher Robert</t>
  </si>
  <si>
    <t>Mały Szczepan</t>
  </si>
  <si>
    <t>Obermajer Cezary</t>
  </si>
  <si>
    <t>Gorejowski Mariusz</t>
  </si>
  <si>
    <t>Pełka Jan</t>
  </si>
  <si>
    <t>Mały Anna</t>
  </si>
  <si>
    <t>Krzyżanek Michał</t>
  </si>
  <si>
    <t>Kwaśnicki Wojciech</t>
  </si>
  <si>
    <t>Obermajer Bartosz</t>
  </si>
  <si>
    <t>Milde Adam</t>
  </si>
  <si>
    <t>Stańczyk Jacek</t>
  </si>
  <si>
    <t>Włoch Karol</t>
  </si>
  <si>
    <t>Anczyk Mateusz</t>
  </si>
  <si>
    <t>Młynarczyk Arkadiusz</t>
  </si>
  <si>
    <t>Panek Jan</t>
  </si>
  <si>
    <t>Olszowa Dominika</t>
  </si>
  <si>
    <t>Strzeja Andrzej</t>
  </si>
  <si>
    <t>Strzeja Dariusz</t>
  </si>
  <si>
    <t>Koj Bartłomiej</t>
  </si>
  <si>
    <t>Kubilas Andrzej</t>
  </si>
  <si>
    <t>Polok Andrzej</t>
  </si>
  <si>
    <t>Złotkowski Tomasz</t>
  </si>
  <si>
    <t>Omielańczuk Ryszard</t>
  </si>
  <si>
    <t>Lechowicz Józef</t>
  </si>
  <si>
    <t>Żółkowski Andrzej</t>
  </si>
  <si>
    <t>Jaszkowic Krzysztof</t>
  </si>
  <si>
    <t>Kubica Jarosław</t>
  </si>
  <si>
    <t>Zaremba Marcin</t>
  </si>
  <si>
    <t>Pawłowski Dariusz</t>
  </si>
  <si>
    <t>Morawiec Roman</t>
  </si>
  <si>
    <t>Koziol Jakub</t>
  </si>
  <si>
    <t>Bielecki Grzegorz</t>
  </si>
  <si>
    <t>Chmielewski Michał</t>
  </si>
  <si>
    <t>Zyga Krzysztof</t>
  </si>
  <si>
    <t>Oliwa Tomasz</t>
  </si>
  <si>
    <t>Kryś Jarosław</t>
  </si>
  <si>
    <t>Kapela Marek</t>
  </si>
  <si>
    <t>Bula Marcin</t>
  </si>
  <si>
    <t>Polaczek Przemysław</t>
  </si>
  <si>
    <t>Zenowicz Piotr</t>
  </si>
  <si>
    <t>Wdowik Tomasz</t>
  </si>
  <si>
    <t>Tomaszewski Marcin</t>
  </si>
  <si>
    <t>Rogoziński Szymon</t>
  </si>
  <si>
    <t>Politański Dariusz</t>
  </si>
  <si>
    <t>Paliwoda Andrzej</t>
  </si>
  <si>
    <t>Ikoniak Artur</t>
  </si>
  <si>
    <t>Duda Grzegorz</t>
  </si>
  <si>
    <t>Adaszyński Mateusz</t>
  </si>
  <si>
    <t>Brzozowski Kacper</t>
  </si>
  <si>
    <t>Jabłoński Paweł</t>
  </si>
  <si>
    <t>Lasman Szymon</t>
  </si>
  <si>
    <t>Patrys Jan</t>
  </si>
  <si>
    <t>Salata Jacek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</si>
  <si>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</si>
  <si>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</si>
  <si>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</si>
  <si>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</si>
  <si>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</si>
  <si>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</si>
  <si>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</si>
  <si>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</si>
  <si>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</si>
  <si>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</si>
  <si>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Kanarski Kamil</t>
  </si>
  <si>
    <t>Gadziała Roman</t>
  </si>
  <si>
    <t>Kula Konrad</t>
  </si>
  <si>
    <t>Skorodzień Tadeusz</t>
  </si>
  <si>
    <t>Wala Krzysztof</t>
  </si>
  <si>
    <t>Gargol Amelia</t>
  </si>
  <si>
    <t>Gargol Tomasz</t>
  </si>
  <si>
    <t>Gargol Wiktoria</t>
  </si>
  <si>
    <t>Gąsiorek Krzysztof</t>
  </si>
  <si>
    <t>Kowalczyk Bogdan</t>
  </si>
  <si>
    <t>Kurowski Mariusz</t>
  </si>
  <si>
    <t>Nalepa Dariusz</t>
  </si>
  <si>
    <t>Retek Daniel</t>
  </si>
  <si>
    <t xml:space="preserve">                            TU WPISUJEMY NOWYCH ZAWODNIKÓW</t>
  </si>
  <si>
    <t>Dropała Michał</t>
  </si>
  <si>
    <t>Poloczek Piotr</t>
  </si>
  <si>
    <t>Lasman Karolina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</si>
</sst>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b/>
      <sz val="10"/>
      <color rgb="FFC00000"/>
      <name val="Bahnschrift"/>
      <family val="2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Bahnschrift"/>
      <family val="2"/>
      <charset val="238"/>
    </font>
    <font>
      <sz val="14"/>
      <color theme="1"/>
      <name val="Bahnschrift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20"/>
      <color theme="0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5B0F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22222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D8FF"/>
        <bgColor indexed="64"/>
      </patternFill>
    </fill>
    <fill>
      <patternFill patternType="solid">
        <fgColor rgb="FF659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18" applyNumberFormat="0" applyAlignment="0" applyProtection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3" borderId="0" xfId="0" applyFill="1" applyProtection="1">
      <protection hidden="1"/>
    </xf>
    <xf numFmtId="0" fontId="20" fillId="2" borderId="1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20" fillId="2" borderId="4" xfId="0" applyNumberFormat="1" applyFont="1" applyFill="1" applyBorder="1" applyAlignment="1">
      <alignment horizontal="center" vertical="center"/>
    </xf>
    <xf numFmtId="14" fontId="21" fillId="2" borderId="4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14" fontId="20" fillId="9" borderId="4" xfId="0" applyNumberFormat="1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left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4" fontId="20" fillId="8" borderId="14" xfId="0" applyNumberFormat="1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left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left" vertical="center"/>
    </xf>
    <xf numFmtId="0" fontId="8" fillId="10" borderId="6" xfId="0" applyFont="1" applyFill="1" applyBorder="1" applyAlignment="1" applyProtection="1">
      <alignment horizontal="center" vertical="center"/>
      <protection hidden="1"/>
    </xf>
    <xf numFmtId="0" fontId="8" fillId="10" borderId="7" xfId="0" applyFont="1" applyFill="1" applyBorder="1" applyAlignment="1" applyProtection="1">
      <alignment horizontal="center" vertical="center"/>
      <protection hidden="1"/>
    </xf>
    <xf numFmtId="0" fontId="23" fillId="12" borderId="16" xfId="0" applyFont="1" applyFill="1" applyBorder="1" applyAlignment="1" applyProtection="1">
      <alignment horizontal="center"/>
      <protection locked="0"/>
    </xf>
    <xf numFmtId="0" fontId="23" fillId="12" borderId="16" xfId="0" applyFont="1" applyFill="1" applyBorder="1" applyAlignment="1" applyProtection="1">
      <alignment horizontal="center"/>
      <protection hidden="1"/>
    </xf>
    <xf numFmtId="0" fontId="16" fillId="12" borderId="17" xfId="0" applyFont="1" applyFill="1" applyBorder="1" applyAlignment="1" applyProtection="1">
      <alignment vertical="center"/>
      <protection hidden="1"/>
    </xf>
    <xf numFmtId="0" fontId="17" fillId="12" borderId="17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Protection="1">
      <protection locked="0"/>
    </xf>
    <xf numFmtId="0" fontId="26" fillId="0" borderId="31" xfId="0" applyFont="1" applyBorder="1" applyProtection="1">
      <protection locked="0"/>
    </xf>
    <xf numFmtId="0" fontId="27" fillId="10" borderId="6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15" fillId="12" borderId="5" xfId="0" applyFont="1" applyFill="1" applyBorder="1" applyAlignment="1" applyProtection="1">
      <alignment horizontal="center" vertical="center"/>
      <protection hidden="1"/>
    </xf>
    <xf numFmtId="0" fontId="15" fillId="12" borderId="6" xfId="0" applyFont="1" applyFill="1" applyBorder="1" applyAlignment="1" applyProtection="1">
      <alignment horizontal="center" vertical="center"/>
      <protection hidden="1"/>
    </xf>
    <xf numFmtId="0" fontId="15" fillId="12" borderId="7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4" borderId="33" xfId="0" applyFont="1" applyFill="1" applyBorder="1" applyAlignment="1" applyProtection="1">
      <alignment horizontal="center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34" xfId="0" applyFont="1" applyFill="1" applyBorder="1" applyAlignment="1" applyProtection="1">
      <alignment horizontal="center" vertical="center"/>
      <protection hidden="1"/>
    </xf>
    <xf numFmtId="0" fontId="0" fillId="11" borderId="4" xfId="0" applyFill="1" applyBorder="1" applyAlignment="1" applyProtection="1">
      <alignment horizontal="center" vertical="center"/>
      <protection hidden="1"/>
    </xf>
    <xf numFmtId="0" fontId="0" fillId="11" borderId="35" xfId="0" applyFill="1" applyBorder="1" applyAlignment="1" applyProtection="1">
      <alignment horizontal="center" vertical="center"/>
      <protection hidden="1"/>
    </xf>
    <xf numFmtId="0" fontId="25" fillId="11" borderId="30" xfId="0" applyFont="1" applyFill="1" applyBorder="1" applyAlignment="1" applyProtection="1">
      <alignment horizont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6" fillId="13" borderId="14" xfId="0" applyFont="1" applyFill="1" applyBorder="1" applyProtection="1">
      <protection locked="0"/>
    </xf>
    <xf numFmtId="0" fontId="26" fillId="13" borderId="15" xfId="0" applyFont="1" applyFill="1" applyBorder="1" applyProtection="1">
      <protection locked="0"/>
    </xf>
    <xf numFmtId="0" fontId="26" fillId="13" borderId="25" xfId="0" applyFont="1" applyFill="1" applyBorder="1" applyProtection="1">
      <protection locked="0"/>
    </xf>
    <xf numFmtId="0" fontId="0" fillId="11" borderId="26" xfId="0" applyFill="1" applyBorder="1" applyAlignment="1" applyProtection="1">
      <alignment horizontal="center" vertical="center"/>
      <protection hidden="1"/>
    </xf>
    <xf numFmtId="0" fontId="0" fillId="11" borderId="24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11" borderId="25" xfId="0" applyFill="1" applyBorder="1" applyAlignment="1" applyProtection="1">
      <alignment horizontal="center" vertical="center"/>
      <protection hidden="1"/>
    </xf>
    <xf numFmtId="0" fontId="30" fillId="0" borderId="0" xfId="0" applyFont="1"/>
    <xf numFmtId="0" fontId="6" fillId="0" borderId="0" xfId="0" applyFont="1"/>
    <xf numFmtId="0" fontId="26" fillId="13" borderId="29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31" fillId="11" borderId="2" xfId="0" applyFont="1" applyFill="1" applyBorder="1" applyAlignment="1" applyProtection="1">
      <alignment vertical="center"/>
      <protection hidden="1"/>
    </xf>
    <xf numFmtId="49" fontId="0" fillId="14" borderId="1" xfId="0" applyNumberFormat="1" applyFill="1" applyBorder="1" applyAlignment="1" applyProtection="1">
      <alignment horizontal="center"/>
      <protection hidden="1"/>
    </xf>
    <xf numFmtId="49" fontId="0" fillId="14" borderId="4" xfId="0" applyNumberFormat="1" applyFill="1" applyBorder="1" applyAlignment="1" applyProtection="1">
      <alignment horizontal="center"/>
      <protection hidden="1"/>
    </xf>
    <xf numFmtId="49" fontId="6" fillId="14" borderId="4" xfId="0" applyNumberFormat="1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horizontal="center"/>
      <protection hidden="1"/>
    </xf>
    <xf numFmtId="0" fontId="4" fillId="14" borderId="4" xfId="0" applyFont="1" applyFill="1" applyBorder="1" applyAlignment="1" applyProtection="1">
      <alignment horizontal="center"/>
      <protection hidden="1"/>
    </xf>
    <xf numFmtId="0" fontId="4" fillId="14" borderId="32" xfId="0" applyFont="1" applyFill="1" applyBorder="1" applyAlignment="1" applyProtection="1">
      <alignment horizontal="center"/>
      <protection hidden="1"/>
    </xf>
    <xf numFmtId="0" fontId="4" fillId="14" borderId="19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/>
      <protection hidden="1"/>
    </xf>
    <xf numFmtId="0" fontId="4" fillId="14" borderId="20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 vertical="center"/>
      <protection hidden="1"/>
    </xf>
    <xf numFmtId="0" fontId="4" fillId="14" borderId="21" xfId="0" applyFont="1" applyFill="1" applyBorder="1" applyAlignment="1" applyProtection="1">
      <alignment horizontal="center"/>
      <protection hidden="1"/>
    </xf>
    <xf numFmtId="0" fontId="4" fillId="14" borderId="22" xfId="0" applyFont="1" applyFill="1" applyBorder="1" applyAlignment="1" applyProtection="1">
      <alignment horizontal="center"/>
      <protection hidden="1"/>
    </xf>
    <xf numFmtId="0" fontId="17" fillId="14" borderId="5" xfId="0" applyFont="1" applyFill="1" applyBorder="1" applyAlignment="1" applyProtection="1">
      <alignment horizontal="center" vertical="center"/>
      <protection hidden="1"/>
    </xf>
    <xf numFmtId="0" fontId="16" fillId="14" borderId="6" xfId="0" applyFont="1" applyFill="1" applyBorder="1" applyAlignment="1" applyProtection="1">
      <alignment horizontal="center" vertical="center"/>
      <protection hidden="1"/>
    </xf>
    <xf numFmtId="0" fontId="17" fillId="14" borderId="7" xfId="0" applyFont="1" applyFill="1" applyBorder="1" applyAlignment="1" applyProtection="1">
      <alignment horizontal="center" vertical="center"/>
      <protection hidden="1"/>
    </xf>
    <xf numFmtId="0" fontId="32" fillId="14" borderId="9" xfId="12" applyFont="1" applyFill="1" applyBorder="1" applyAlignment="1" applyProtection="1">
      <alignment horizontal="center" vertical="center"/>
      <protection hidden="1"/>
    </xf>
    <xf numFmtId="0" fontId="32" fillId="14" borderId="6" xfId="12" applyFont="1" applyFill="1" applyBorder="1" applyAlignment="1" applyProtection="1">
      <alignment horizontal="center" vertical="center"/>
      <protection hidden="1"/>
    </xf>
    <xf numFmtId="0" fontId="33" fillId="15" borderId="41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wrapText="1"/>
    </xf>
    <xf numFmtId="0" fontId="19" fillId="6" borderId="23" xfId="13" applyBorder="1" applyAlignment="1">
      <alignment horizontal="center"/>
    </xf>
    <xf numFmtId="0" fontId="33" fillId="15" borderId="42" xfId="0" applyFont="1" applyFill="1" applyBorder="1" applyAlignment="1">
      <alignment horizontal="center" vertical="center" wrapText="1"/>
    </xf>
    <xf numFmtId="0" fontId="35" fillId="0" borderId="42" xfId="0" applyFont="1" applyBorder="1" applyAlignment="1">
      <alignment wrapText="1"/>
    </xf>
    <xf numFmtId="0" fontId="33" fillId="15" borderId="43" xfId="0" applyFont="1" applyFill="1" applyBorder="1" applyAlignment="1">
      <alignment wrapText="1"/>
    </xf>
    <xf numFmtId="0" fontId="34" fillId="16" borderId="44" xfId="0" applyFont="1" applyFill="1" applyBorder="1" applyAlignment="1">
      <alignment wrapText="1"/>
    </xf>
    <xf numFmtId="0" fontId="34" fillId="0" borderId="44" xfId="0" applyFont="1" applyBorder="1" applyAlignment="1">
      <alignment wrapText="1"/>
    </xf>
    <xf numFmtId="0" fontId="34" fillId="16" borderId="45" xfId="0" applyFont="1" applyFill="1" applyBorder="1" applyAlignment="1">
      <alignment wrapText="1"/>
    </xf>
    <xf numFmtId="0" fontId="26" fillId="14" borderId="3" xfId="0" applyFont="1" applyFill="1" applyBorder="1" applyAlignment="1" applyProtection="1">
      <alignment vertical="center"/>
      <protection hidden="1"/>
    </xf>
    <xf numFmtId="0" fontId="26" fillId="14" borderId="1" xfId="0" applyFont="1" applyFill="1" applyBorder="1" applyAlignment="1" applyProtection="1">
      <alignment vertical="center"/>
      <protection hidden="1"/>
    </xf>
    <xf numFmtId="0" fontId="37" fillId="0" borderId="0" xfId="0" applyFont="1" applyAlignment="1">
      <alignment vertical="center" wrapText="1"/>
    </xf>
    <xf numFmtId="0" fontId="35" fillId="0" borderId="46" xfId="0" applyFont="1" applyBorder="1" applyAlignment="1">
      <alignment wrapText="1"/>
    </xf>
    <xf numFmtId="0" fontId="35" fillId="0" borderId="47" xfId="0" applyFont="1" applyBorder="1" applyAlignment="1">
      <alignment wrapText="1"/>
    </xf>
    <xf numFmtId="0" fontId="0" fillId="0" borderId="30" xfId="0" applyBorder="1"/>
    <xf numFmtId="0" fontId="35" fillId="0" borderId="48" xfId="0" applyFont="1" applyBorder="1" applyAlignment="1">
      <alignment wrapText="1"/>
    </xf>
    <xf numFmtId="0" fontId="35" fillId="0" borderId="49" xfId="0" applyFont="1" applyBorder="1" applyAlignment="1">
      <alignment wrapText="1"/>
    </xf>
    <xf numFmtId="0" fontId="37" fillId="0" borderId="0" xfId="0" applyFont="1"/>
    <xf numFmtId="0" fontId="29" fillId="0" borderId="9" xfId="0" applyFont="1" applyBorder="1" applyAlignment="1" applyProtection="1">
      <alignment horizontal="left" vertical="top"/>
      <protection locked="0"/>
    </xf>
    <xf numFmtId="0" fontId="29" fillId="0" borderId="11" xfId="0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33" xfId="0" applyFont="1" applyBorder="1" applyAlignment="1" applyProtection="1">
      <alignment horizontal="left" vertical="top"/>
      <protection locked="0"/>
    </xf>
    <xf numFmtId="0" fontId="29" fillId="0" borderId="12" xfId="0" applyFont="1" applyBorder="1" applyAlignment="1" applyProtection="1">
      <alignment horizontal="left" vertical="top"/>
      <protection locked="0"/>
    </xf>
    <xf numFmtId="0" fontId="29" fillId="0" borderId="13" xfId="0" applyFont="1" applyBorder="1" applyAlignment="1" applyProtection="1">
      <alignment horizontal="left" vertical="top"/>
      <protection locked="0"/>
    </xf>
    <xf numFmtId="0" fontId="29" fillId="0" borderId="2" xfId="0" applyFont="1" applyBorder="1" applyAlignment="1" applyProtection="1">
      <alignment horizontal="left" vertical="top"/>
      <protection locked="0"/>
    </xf>
    <xf numFmtId="0" fontId="29" fillId="0" borderId="34" xfId="0" applyFont="1" applyBorder="1" applyAlignment="1" applyProtection="1">
      <alignment horizontal="left" vertical="top"/>
      <protection locked="0"/>
    </xf>
    <xf numFmtId="0" fontId="30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8" fillId="11" borderId="2" xfId="0" applyFont="1" applyFill="1" applyBorder="1" applyAlignment="1" applyProtection="1">
      <alignment horizontal="center" vertical="center"/>
      <protection hidden="1"/>
    </xf>
    <xf numFmtId="0" fontId="31" fillId="11" borderId="2" xfId="0" applyFont="1" applyFill="1" applyBorder="1" applyAlignment="1" applyProtection="1">
      <alignment horizontal="center" vertical="center"/>
      <protection hidden="1"/>
    </xf>
    <xf numFmtId="0" fontId="2" fillId="10" borderId="10" xfId="0" applyFont="1" applyFill="1" applyBorder="1" applyAlignment="1" applyProtection="1">
      <alignment horizontal="center" vertical="center"/>
      <protection hidden="1"/>
    </xf>
    <xf numFmtId="0" fontId="2" fillId="10" borderId="11" xfId="0" applyFont="1" applyFill="1" applyBorder="1" applyAlignment="1" applyProtection="1">
      <alignment horizontal="center" vertical="center"/>
      <protection hidden="1"/>
    </xf>
    <xf numFmtId="14" fontId="14" fillId="14" borderId="6" xfId="0" applyNumberFormat="1" applyFont="1" applyFill="1" applyBorder="1" applyAlignment="1" applyProtection="1">
      <alignment horizontal="center" vertical="center"/>
      <protection hidden="1"/>
    </xf>
    <xf numFmtId="14" fontId="14" fillId="14" borderId="7" xfId="0" applyNumberFormat="1" applyFont="1" applyFill="1" applyBorder="1" applyAlignment="1" applyProtection="1">
      <alignment horizontal="center" vertical="center"/>
      <protection hidden="1"/>
    </xf>
    <xf numFmtId="0" fontId="24" fillId="10" borderId="5" xfId="0" applyFont="1" applyFill="1" applyBorder="1" applyAlignment="1" applyProtection="1">
      <alignment horizontal="center" vertical="center"/>
      <protection hidden="1"/>
    </xf>
    <xf numFmtId="0" fontId="24" fillId="10" borderId="6" xfId="0" applyFont="1" applyFill="1" applyBorder="1" applyAlignment="1" applyProtection="1">
      <alignment horizontal="center" vertical="center"/>
      <protection hidden="1"/>
    </xf>
    <xf numFmtId="0" fontId="24" fillId="10" borderId="7" xfId="0" applyFont="1" applyFill="1" applyBorder="1" applyAlignment="1" applyProtection="1">
      <alignment horizontal="center" vertical="center"/>
      <protection hidden="1"/>
    </xf>
    <xf numFmtId="0" fontId="2" fillId="10" borderId="9" xfId="0" applyFont="1" applyFill="1" applyBorder="1" applyAlignment="1" applyProtection="1">
      <alignment horizontal="center" vertical="center"/>
      <protection hidden="1"/>
    </xf>
    <xf numFmtId="0" fontId="14" fillId="14" borderId="6" xfId="12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</cellXfs>
  <cellStyles count="14">
    <cellStyle name="Dobry" xfId="12" builtinId="26"/>
    <cellStyle name="Dziesiętny 2" xfId="4" xr:uid="{00000000-0005-0000-0000-000001000000}"/>
    <cellStyle name="Dziesiętny 2 2" xfId="9" xr:uid="{00000000-0005-0000-0000-000034000000}"/>
    <cellStyle name="Dziesiętny 3" xfId="6" xr:uid="{00000000-0005-0000-0000-000002000000}"/>
    <cellStyle name="Dziesiętny 3 2" xfId="10" xr:uid="{00000000-0005-0000-0000-000036000000}"/>
    <cellStyle name="Dziesiętny 4" xfId="7" xr:uid="{00000000-0005-0000-0000-000003000000}"/>
    <cellStyle name="Dziesiętny 4 2" xfId="11" xr:uid="{00000000-0005-0000-0000-000037000000}"/>
    <cellStyle name="Dziesiętny 5" xfId="8" xr:uid="{00000000-0005-0000-0000-000038000000}"/>
    <cellStyle name="Komórka zaznaczona" xfId="13" builtinId="23"/>
    <cellStyle name="Normalny" xfId="0" builtinId="0"/>
    <cellStyle name="Normalny 2" xfId="5" xr:uid="{00000000-0005-0000-0000-000006000000}"/>
    <cellStyle name="Normalny 3" xfId="1" xr:uid="{00000000-0005-0000-0000-000007000000}"/>
    <cellStyle name="Normalny 4" xfId="3" xr:uid="{00000000-0005-0000-0000-000008000000}"/>
    <cellStyle name="Normalny 6" xfId="2" xr:uid="{00000000-0005-0000-0000-000009000000}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5D8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5D8FF"/>
      <color rgb="FF6598FF"/>
      <color rgb="FFFF6600"/>
      <color rgb="FFFF66CC"/>
      <color rgb="FFF11727"/>
      <color rgb="FFE52819"/>
      <color rgb="FFCCCC00"/>
      <color rgb="FFCC00FF"/>
      <color rgb="FFFF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878050</xdr:colOff>
      <xdr:row>42</xdr:row>
      <xdr:rowOff>91968</xdr:rowOff>
    </xdr:from>
    <xdr:to>
      <xdr:col>3</xdr:col>
      <xdr:colOff>1015192</xdr:colOff>
      <xdr:row>43</xdr:row>
      <xdr:rowOff>137143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16200000">
          <a:off x="4370551" y="6067536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507999</xdr:colOff>
      <xdr:row>0</xdr:row>
      <xdr:rowOff>140138</xdr:rowOff>
    </xdr:from>
    <xdr:ext cx="637410" cy="700089"/>
    <xdr:pic>
      <xdr:nvPicPr>
        <xdr:cNvPr id="6" name="Obraz 5">
          <a:extLst>
            <a:ext uri="{FF2B5EF4-FFF2-40B4-BE49-F238E27FC236}">
              <a16:creationId xmlns:a16="http://schemas.microsoft.com/office/drawing/2014/main" id="{A7DF9160-FBFF-4888-8EA7-61265FE8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999" y="140138"/>
          <a:ext cx="637410" cy="700089"/>
        </a:xfrm>
        <a:prstGeom prst="rect">
          <a:avLst/>
        </a:prstGeom>
      </xdr:spPr>
    </xdr:pic>
    <xdr:clientData/>
  </xdr:oneCellAnchor>
  <xdr:twoCellAnchor>
    <xdr:from>
      <xdr:col>1</xdr:col>
      <xdr:colOff>1214382</xdr:colOff>
      <xdr:row>42</xdr:row>
      <xdr:rowOff>95471</xdr:rowOff>
    </xdr:from>
    <xdr:to>
      <xdr:col>1</xdr:col>
      <xdr:colOff>1351524</xdr:colOff>
      <xdr:row>43</xdr:row>
      <xdr:rowOff>140646</xdr:rowOff>
    </xdr:to>
    <xdr:sp macro="" textlink="">
      <xdr:nvSpPr>
        <xdr:cNvPr id="7" name="Strzałka: w prawo 6">
          <a:extLst>
            <a:ext uri="{FF2B5EF4-FFF2-40B4-BE49-F238E27FC236}">
              <a16:creationId xmlns:a16="http://schemas.microsoft.com/office/drawing/2014/main" id="{4454A844-DD01-4734-9745-14A6EA47C5F4}"/>
            </a:ext>
          </a:extLst>
        </xdr:cNvPr>
        <xdr:cNvSpPr/>
      </xdr:nvSpPr>
      <xdr:spPr>
        <a:xfrm rot="16200000">
          <a:off x="1781503" y="6071039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P85"/>
  <sheetViews>
    <sheetView showGridLines="0" tabSelected="1" zoomScale="87" zoomScaleNormal="87" workbookViewId="0">
      <selection activeCell="D8" sqref="D8"/>
    </sheetView>
  </sheetViews>
  <sheetFormatPr defaultColWidth="9.109375" defaultRowHeight="14.4"/>
  <cols>
    <col min="1" max="1" width="8.88671875" style="1" customWidth="1"/>
    <col min="2" max="2" width="38.88671875" style="1" customWidth="1"/>
    <col min="3" max="3" width="9" style="1" customWidth="1"/>
    <col min="4" max="4" width="38.77734375" style="1" customWidth="1"/>
    <col min="5" max="6" width="4.6640625" style="1" customWidth="1"/>
    <col min="7" max="7" width="5.5546875" style="1" customWidth="1"/>
    <col min="8" max="8" width="4.88671875" style="1" customWidth="1"/>
    <col min="9" max="9" width="4.44140625" style="1" customWidth="1"/>
    <col min="10" max="10" width="4.88671875" style="1" customWidth="1"/>
    <col min="11" max="11" width="4" style="1" customWidth="1"/>
    <col min="12" max="12" width="4.44140625" style="1" customWidth="1"/>
    <col min="13" max="13" width="4.33203125" style="1" customWidth="1"/>
    <col min="14" max="14" width="4.5546875" style="1" customWidth="1"/>
    <col min="15" max="15" width="4.6640625" style="1" customWidth="1"/>
    <col min="16" max="16" width="2" style="1" customWidth="1"/>
    <col min="17" max="17" width="5.109375" style="1" customWidth="1"/>
    <col min="18" max="18" width="3.44140625" style="1" hidden="1" customWidth="1"/>
    <col min="19" max="28" width="5" style="1" hidden="1" customWidth="1"/>
    <col min="29" max="29" width="6.88671875" style="1" hidden="1" customWidth="1"/>
    <col min="30" max="30" width="5.5546875" style="1" hidden="1" customWidth="1"/>
    <col min="31" max="31" width="5.109375" style="1" hidden="1" customWidth="1"/>
    <col min="32" max="32" width="0.109375" style="1" customWidth="1"/>
    <col min="33" max="16384" width="9.109375" style="1"/>
  </cols>
  <sheetData>
    <row r="1" spans="1:42" ht="72" customHeight="1" thickBot="1">
      <c r="A1" s="87"/>
      <c r="B1" s="135" t="s">
        <v>45</v>
      </c>
      <c r="C1" s="135"/>
      <c r="D1" s="135"/>
      <c r="E1" s="135"/>
      <c r="F1" s="135"/>
      <c r="G1" s="135"/>
      <c r="H1" s="135"/>
      <c r="I1" s="135"/>
      <c r="J1" s="135"/>
      <c r="K1" s="134" t="s">
        <v>21</v>
      </c>
      <c r="L1" s="134"/>
      <c r="M1" s="134"/>
      <c r="N1" s="134"/>
      <c r="O1" s="134"/>
      <c r="P1" s="134"/>
      <c r="Q1" s="13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/>
      <c r="AH1"/>
      <c r="AI1"/>
      <c r="AJ1"/>
      <c r="AK1"/>
      <c r="AL1"/>
      <c r="AM1"/>
      <c r="AN1"/>
      <c r="AO1"/>
      <c r="AP1"/>
    </row>
    <row r="2" spans="1:42" ht="24.75" customHeight="1" thickBot="1">
      <c r="A2" s="38">
        <f>VLOOKUP(C2,Terminarz!A1:H67,2,FALSE)</f>
        <v>1</v>
      </c>
      <c r="B2" s="145" t="str">
        <f>VLOOKUP(C2,Terminarz!A1:H67,6,FALSE)</f>
        <v>LZS Żywocice III</v>
      </c>
      <c r="C2" s="37">
        <v>1</v>
      </c>
      <c r="D2" s="145" t="str">
        <f>VLOOKUP(C2,Terminarz!A1:H67,8,FALSE)</f>
        <v>LZS Żywocice II</v>
      </c>
      <c r="E2" s="103" t="str">
        <f>IF(O18&gt;Q18,O38,IF(O18=P38,$A$13,IF(O18&lt;O18,Q38,)))</f>
        <v>D</v>
      </c>
      <c r="F2" s="104" t="s">
        <v>19</v>
      </c>
      <c r="G2" s="104" t="str">
        <f>IF(O18&lt;Q18,O38,IF(O18=P38,$A$13,IF(O18&gt;O18,Q38,)))</f>
        <v>D</v>
      </c>
      <c r="H2" s="144" t="str">
        <f>VLOOKUP(C2,Terminarz!A2:H67,4,FALSE)</f>
        <v>piątek</v>
      </c>
      <c r="I2" s="144"/>
      <c r="J2" s="144"/>
      <c r="K2" s="138">
        <f>VLOOKUP(C2,Terminarz!$A$2:$H$67,3,FALSE)</f>
        <v>45555</v>
      </c>
      <c r="L2" s="138"/>
      <c r="M2" s="138"/>
      <c r="N2" s="139"/>
      <c r="O2" s="100">
        <f>O4+O5+O6+O7+O8+O9+O10+O11+O12+O13+O14+O15+O16+O17</f>
        <v>0</v>
      </c>
      <c r="P2" s="101" t="s">
        <v>19</v>
      </c>
      <c r="Q2" s="102">
        <f>Q4+Q5+Q6+Q7+Q8+Q9+Q10+Q11+Q12+Q13+Q14+Q15+Q16+Q17</f>
        <v>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/>
      <c r="AG2"/>
      <c r="AH2"/>
      <c r="AI2"/>
      <c r="AJ2"/>
      <c r="AK2"/>
      <c r="AL2"/>
      <c r="AM2"/>
      <c r="AN2"/>
      <c r="AO2"/>
      <c r="AP2"/>
    </row>
    <row r="3" spans="1:42" ht="19.5" customHeight="1" thickBot="1">
      <c r="A3" s="40" t="s">
        <v>18</v>
      </c>
      <c r="B3" s="146"/>
      <c r="C3" s="39" t="s">
        <v>12</v>
      </c>
      <c r="D3" s="146"/>
      <c r="E3" s="143" t="s">
        <v>4</v>
      </c>
      <c r="F3" s="137"/>
      <c r="G3" s="136" t="s">
        <v>5</v>
      </c>
      <c r="H3" s="137"/>
      <c r="I3" s="136" t="s">
        <v>6</v>
      </c>
      <c r="J3" s="137"/>
      <c r="K3" s="136" t="s">
        <v>7</v>
      </c>
      <c r="L3" s="137"/>
      <c r="M3" s="136" t="s">
        <v>8</v>
      </c>
      <c r="N3" s="137"/>
      <c r="O3" s="140" t="s">
        <v>20</v>
      </c>
      <c r="P3" s="141"/>
      <c r="Q3" s="14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68">
        <v>1</v>
      </c>
      <c r="AD3" s="58">
        <v>0</v>
      </c>
      <c r="AE3" s="3"/>
      <c r="AF3" s="6"/>
      <c r="AG3"/>
      <c r="AH3"/>
      <c r="AI3"/>
      <c r="AJ3"/>
      <c r="AK3"/>
      <c r="AL3"/>
      <c r="AM3"/>
      <c r="AN3"/>
      <c r="AO3"/>
      <c r="AP3"/>
    </row>
    <row r="4" spans="1:42" ht="16.2" thickBot="1">
      <c r="A4" s="94" t="s">
        <v>1</v>
      </c>
      <c r="B4" s="41"/>
      <c r="C4" s="88" t="s">
        <v>14</v>
      </c>
      <c r="D4" s="44"/>
      <c r="E4" s="46"/>
      <c r="F4" s="81"/>
      <c r="G4" s="46"/>
      <c r="H4" s="47"/>
      <c r="I4" s="84"/>
      <c r="J4" s="81"/>
      <c r="K4" s="46"/>
      <c r="L4" s="47"/>
      <c r="M4" s="84"/>
      <c r="N4" s="47"/>
      <c r="O4" s="35">
        <f>S4+T4+U4+V4+W4</f>
        <v>0</v>
      </c>
      <c r="P4" s="35" t="s">
        <v>19</v>
      </c>
      <c r="Q4" s="36">
        <f>X4+Y4+Z4+AA4+AB4</f>
        <v>0</v>
      </c>
      <c r="R4" s="3"/>
      <c r="S4" s="53">
        <f>IF(E4&gt;F4,1,0)</f>
        <v>0</v>
      </c>
      <c r="T4" s="54">
        <f>IF(G4&gt;H4,1,0)</f>
        <v>0</v>
      </c>
      <c r="U4" s="54">
        <f>IF(I4&gt;J4,1,0)</f>
        <v>0</v>
      </c>
      <c r="V4" s="54">
        <f>IF(K4&gt;L4,1,0)</f>
        <v>0</v>
      </c>
      <c r="W4" s="54">
        <f>IF(M4&gt;N4,1,0)</f>
        <v>0</v>
      </c>
      <c r="X4" s="55">
        <f>IF(E4&lt;F4,1,0)</f>
        <v>0</v>
      </c>
      <c r="Y4" s="55">
        <f>IF(G4&lt;H4,1,0)</f>
        <v>0</v>
      </c>
      <c r="Z4" s="55">
        <f>IF(I4&lt;J4,1,0)</f>
        <v>0</v>
      </c>
      <c r="AA4" s="55">
        <f>IF(K4&lt;L4,1,0)</f>
        <v>0</v>
      </c>
      <c r="AB4" s="56">
        <f>IF(M4&lt;N4,1,0)</f>
        <v>0</v>
      </c>
      <c r="AC4" s="66">
        <f>IF(O4=3,$AC$3,IF(O4=2,$AD$3,IF(O4=1,$AD$3,IF(O4=0,$AD$3))))</f>
        <v>0</v>
      </c>
      <c r="AD4" s="65">
        <f>IF(Q4=3,$AC$3,IF(Q4=2,$AD$3,IF(Q4=1,$AD$3,IF(Q4=0,$AD$3))))</f>
        <v>0</v>
      </c>
      <c r="AE4" s="3"/>
      <c r="AF4" s="6"/>
      <c r="AG4"/>
      <c r="AH4"/>
      <c r="AI4"/>
      <c r="AJ4"/>
      <c r="AK4"/>
      <c r="AL4"/>
      <c r="AM4"/>
      <c r="AN4"/>
      <c r="AO4"/>
      <c r="AP4"/>
    </row>
    <row r="5" spans="1:42" ht="16.2" thickBot="1">
      <c r="A5" s="95" t="s">
        <v>13</v>
      </c>
      <c r="B5" s="41"/>
      <c r="C5" s="89" t="s">
        <v>11</v>
      </c>
      <c r="D5" s="44"/>
      <c r="E5" s="48"/>
      <c r="F5" s="82"/>
      <c r="G5" s="48"/>
      <c r="H5" s="49"/>
      <c r="I5" s="85"/>
      <c r="J5" s="82"/>
      <c r="K5" s="48"/>
      <c r="L5" s="49"/>
      <c r="M5" s="85"/>
      <c r="N5" s="49"/>
      <c r="O5" s="35">
        <f t="shared" ref="O5:O17" si="0">S5+T5+U5+V5+W5</f>
        <v>0</v>
      </c>
      <c r="P5" s="35" t="s">
        <v>19</v>
      </c>
      <c r="Q5" s="36">
        <f t="shared" ref="Q5:Q17" si="1">X5+Y5+Z5+AA5+AB5</f>
        <v>0</v>
      </c>
      <c r="R5" s="3"/>
      <c r="S5" s="57">
        <f t="shared" ref="S5:S17" si="2">IF(E5&gt;F5,1,0)</f>
        <v>0</v>
      </c>
      <c r="T5" s="58">
        <f t="shared" ref="T5:T17" si="3">IF(G5&gt;H5,1,0)</f>
        <v>0</v>
      </c>
      <c r="U5" s="58">
        <f t="shared" ref="U5:U17" si="4">IF(I5&gt;J5,1,0)</f>
        <v>0</v>
      </c>
      <c r="V5" s="58">
        <f t="shared" ref="V5:V17" si="5">IF(K5&gt;L5,1,0)</f>
        <v>0</v>
      </c>
      <c r="W5" s="58">
        <f t="shared" ref="W5:W17" si="6">IF(M5&gt;N5,1,0)</f>
        <v>0</v>
      </c>
      <c r="X5" s="59">
        <f t="shared" ref="X5:X17" si="7">IF(E5&lt;F5,1,0)</f>
        <v>0</v>
      </c>
      <c r="Y5" s="59">
        <f t="shared" ref="Y5:Y17" si="8">IF(G5&lt;H5,1,0)</f>
        <v>0</v>
      </c>
      <c r="Z5" s="59">
        <f t="shared" ref="Z5:Z17" si="9">IF(I5&lt;J5,1,0)</f>
        <v>0</v>
      </c>
      <c r="AA5" s="59">
        <f t="shared" ref="AA5:AA17" si="10">IF(K5&lt;L5,1,0)</f>
        <v>0</v>
      </c>
      <c r="AB5" s="60">
        <f t="shared" ref="AB5:AB17" si="11">IF(M5&lt;N5,1,0)</f>
        <v>0</v>
      </c>
      <c r="AC5" s="66">
        <f t="shared" ref="AC5:AC16" si="12">IF(O5=3,$AC$3,IF(O5=2,$AD$3,IF(O5=1,$AD$3,IF(O5=0,$AD$3))))</f>
        <v>0</v>
      </c>
      <c r="AD5" s="65">
        <f t="shared" ref="AD5:AD17" si="13">IF(Q5=3,$AC$3,IF(Q5=2,$AD$3,IF(Q5=1,$AD$3,IF(Q5=0,$AD$3))))</f>
        <v>0</v>
      </c>
      <c r="AE5" s="3"/>
      <c r="AF5" s="6"/>
      <c r="AG5"/>
      <c r="AH5"/>
      <c r="AI5"/>
      <c r="AJ5"/>
      <c r="AK5"/>
      <c r="AL5"/>
      <c r="AM5"/>
      <c r="AN5"/>
      <c r="AO5"/>
      <c r="AP5"/>
    </row>
    <row r="6" spans="1:42" ht="16.2" thickBot="1">
      <c r="A6" s="95" t="s">
        <v>15</v>
      </c>
      <c r="B6" s="41"/>
      <c r="C6" s="89" t="s">
        <v>17</v>
      </c>
      <c r="D6" s="44"/>
      <c r="E6" s="48"/>
      <c r="F6" s="82"/>
      <c r="G6" s="48"/>
      <c r="H6" s="49"/>
      <c r="I6" s="85"/>
      <c r="J6" s="82"/>
      <c r="K6" s="48"/>
      <c r="L6" s="49"/>
      <c r="M6" s="85"/>
      <c r="N6" s="49"/>
      <c r="O6" s="35">
        <f t="shared" si="0"/>
        <v>0</v>
      </c>
      <c r="P6" s="35" t="s">
        <v>19</v>
      </c>
      <c r="Q6" s="36">
        <f t="shared" si="1"/>
        <v>0</v>
      </c>
      <c r="R6" s="3"/>
      <c r="S6" s="57">
        <f t="shared" si="2"/>
        <v>0</v>
      </c>
      <c r="T6" s="58">
        <f t="shared" si="3"/>
        <v>0</v>
      </c>
      <c r="U6" s="58">
        <f t="shared" si="4"/>
        <v>0</v>
      </c>
      <c r="V6" s="58">
        <f t="shared" si="5"/>
        <v>0</v>
      </c>
      <c r="W6" s="58">
        <f t="shared" si="6"/>
        <v>0</v>
      </c>
      <c r="X6" s="59">
        <f t="shared" si="7"/>
        <v>0</v>
      </c>
      <c r="Y6" s="59">
        <f t="shared" si="8"/>
        <v>0</v>
      </c>
      <c r="Z6" s="59">
        <f t="shared" si="9"/>
        <v>0</v>
      </c>
      <c r="AA6" s="59">
        <f t="shared" si="10"/>
        <v>0</v>
      </c>
      <c r="AB6" s="60">
        <f t="shared" si="11"/>
        <v>0</v>
      </c>
      <c r="AC6" s="66">
        <f t="shared" si="12"/>
        <v>0</v>
      </c>
      <c r="AD6" s="65">
        <f t="shared" si="13"/>
        <v>0</v>
      </c>
      <c r="AE6" s="3"/>
      <c r="AF6" s="6"/>
      <c r="AG6"/>
      <c r="AH6"/>
      <c r="AI6"/>
      <c r="AJ6"/>
      <c r="AK6"/>
      <c r="AL6"/>
      <c r="AM6"/>
      <c r="AN6"/>
      <c r="AO6"/>
      <c r="AP6"/>
    </row>
    <row r="7" spans="1:42" ht="16.2" thickBot="1">
      <c r="A7" s="95" t="s">
        <v>16</v>
      </c>
      <c r="B7" s="41"/>
      <c r="C7" s="89" t="s">
        <v>0</v>
      </c>
      <c r="D7" s="44"/>
      <c r="E7" s="48"/>
      <c r="F7" s="82"/>
      <c r="G7" s="48"/>
      <c r="H7" s="49"/>
      <c r="I7" s="85"/>
      <c r="J7" s="82"/>
      <c r="K7" s="48"/>
      <c r="L7" s="49"/>
      <c r="M7" s="85"/>
      <c r="N7" s="49"/>
      <c r="O7" s="35">
        <f t="shared" si="0"/>
        <v>0</v>
      </c>
      <c r="P7" s="35" t="s">
        <v>19</v>
      </c>
      <c r="Q7" s="36">
        <f t="shared" si="1"/>
        <v>0</v>
      </c>
      <c r="R7" s="3"/>
      <c r="S7" s="57">
        <f t="shared" si="2"/>
        <v>0</v>
      </c>
      <c r="T7" s="58">
        <f t="shared" si="3"/>
        <v>0</v>
      </c>
      <c r="U7" s="58">
        <f t="shared" si="4"/>
        <v>0</v>
      </c>
      <c r="V7" s="58">
        <f t="shared" si="5"/>
        <v>0</v>
      </c>
      <c r="W7" s="58">
        <f t="shared" si="6"/>
        <v>0</v>
      </c>
      <c r="X7" s="59">
        <f t="shared" si="7"/>
        <v>0</v>
      </c>
      <c r="Y7" s="59">
        <f t="shared" si="8"/>
        <v>0</v>
      </c>
      <c r="Z7" s="59">
        <f t="shared" si="9"/>
        <v>0</v>
      </c>
      <c r="AA7" s="59">
        <f t="shared" si="10"/>
        <v>0</v>
      </c>
      <c r="AB7" s="60">
        <f t="shared" si="11"/>
        <v>0</v>
      </c>
      <c r="AC7" s="66">
        <f t="shared" si="12"/>
        <v>0</v>
      </c>
      <c r="AD7" s="65">
        <f t="shared" si="13"/>
        <v>0</v>
      </c>
      <c r="AE7" s="3"/>
      <c r="AF7" s="6"/>
      <c r="AG7"/>
      <c r="AH7"/>
      <c r="AI7"/>
      <c r="AJ7"/>
      <c r="AK7"/>
      <c r="AL7"/>
      <c r="AM7"/>
      <c r="AN7"/>
      <c r="AO7"/>
      <c r="AP7"/>
    </row>
    <row r="8" spans="1:42" ht="22.2" customHeight="1" thickBot="1">
      <c r="A8" s="96" t="s">
        <v>9</v>
      </c>
      <c r="B8" s="115" t="str">
        <f>F30</f>
        <v xml:space="preserve"> - </v>
      </c>
      <c r="C8" s="90" t="s">
        <v>9</v>
      </c>
      <c r="D8" s="114" t="str">
        <f>F32</f>
        <v xml:space="preserve"> - </v>
      </c>
      <c r="E8" s="48"/>
      <c r="F8" s="82"/>
      <c r="G8" s="48"/>
      <c r="H8" s="49"/>
      <c r="I8" s="85"/>
      <c r="J8" s="82"/>
      <c r="K8" s="48"/>
      <c r="L8" s="49"/>
      <c r="M8" s="85"/>
      <c r="N8" s="49"/>
      <c r="O8" s="35">
        <f t="shared" si="0"/>
        <v>0</v>
      </c>
      <c r="P8" s="35" t="s">
        <v>19</v>
      </c>
      <c r="Q8" s="36">
        <f t="shared" si="1"/>
        <v>0</v>
      </c>
      <c r="R8" s="3"/>
      <c r="S8" s="57">
        <f t="shared" si="2"/>
        <v>0</v>
      </c>
      <c r="T8" s="58">
        <f t="shared" si="3"/>
        <v>0</v>
      </c>
      <c r="U8" s="58">
        <f t="shared" si="4"/>
        <v>0</v>
      </c>
      <c r="V8" s="58">
        <f t="shared" si="5"/>
        <v>0</v>
      </c>
      <c r="W8" s="58">
        <f t="shared" si="6"/>
        <v>0</v>
      </c>
      <c r="X8" s="59">
        <f t="shared" si="7"/>
        <v>0</v>
      </c>
      <c r="Y8" s="59">
        <f t="shared" si="8"/>
        <v>0</v>
      </c>
      <c r="Z8" s="59">
        <f t="shared" si="9"/>
        <v>0</v>
      </c>
      <c r="AA8" s="59">
        <f t="shared" si="10"/>
        <v>0</v>
      </c>
      <c r="AB8" s="60">
        <f t="shared" si="11"/>
        <v>0</v>
      </c>
      <c r="AC8" s="66">
        <f t="shared" si="12"/>
        <v>0</v>
      </c>
      <c r="AD8" s="65">
        <f t="shared" si="13"/>
        <v>0</v>
      </c>
      <c r="AE8" s="3"/>
      <c r="AF8" s="6"/>
      <c r="AG8"/>
      <c r="AH8"/>
      <c r="AI8"/>
      <c r="AJ8"/>
      <c r="AK8"/>
      <c r="AL8"/>
      <c r="AM8"/>
      <c r="AN8"/>
      <c r="AO8"/>
      <c r="AP8"/>
    </row>
    <row r="9" spans="1:42" ht="22.2" customHeight="1" thickBot="1">
      <c r="A9" s="97" t="s">
        <v>10</v>
      </c>
      <c r="B9" s="115" t="str">
        <f>F31</f>
        <v xml:space="preserve"> - </v>
      </c>
      <c r="C9" s="90" t="s">
        <v>10</v>
      </c>
      <c r="D9" s="114" t="str">
        <f>F33</f>
        <v xml:space="preserve"> - </v>
      </c>
      <c r="E9" s="48"/>
      <c r="F9" s="82"/>
      <c r="G9" s="48"/>
      <c r="H9" s="49"/>
      <c r="I9" s="85"/>
      <c r="J9" s="82"/>
      <c r="K9" s="48"/>
      <c r="L9" s="49"/>
      <c r="M9" s="85"/>
      <c r="N9" s="49"/>
      <c r="O9" s="35">
        <f t="shared" si="0"/>
        <v>0</v>
      </c>
      <c r="P9" s="35" t="s">
        <v>19</v>
      </c>
      <c r="Q9" s="36">
        <f t="shared" si="1"/>
        <v>0</v>
      </c>
      <c r="R9" s="3"/>
      <c r="S9" s="57">
        <f t="shared" si="2"/>
        <v>0</v>
      </c>
      <c r="T9" s="58">
        <f t="shared" si="3"/>
        <v>0</v>
      </c>
      <c r="U9" s="58">
        <f t="shared" si="4"/>
        <v>0</v>
      </c>
      <c r="V9" s="58">
        <f t="shared" si="5"/>
        <v>0</v>
      </c>
      <c r="W9" s="58">
        <f t="shared" si="6"/>
        <v>0</v>
      </c>
      <c r="X9" s="59">
        <f t="shared" si="7"/>
        <v>0</v>
      </c>
      <c r="Y9" s="59">
        <f t="shared" si="8"/>
        <v>0</v>
      </c>
      <c r="Z9" s="59">
        <f t="shared" si="9"/>
        <v>0</v>
      </c>
      <c r="AA9" s="59">
        <f t="shared" si="10"/>
        <v>0</v>
      </c>
      <c r="AB9" s="60">
        <f t="shared" si="11"/>
        <v>0</v>
      </c>
      <c r="AC9" s="66">
        <f t="shared" si="12"/>
        <v>0</v>
      </c>
      <c r="AD9" s="65">
        <f t="shared" si="13"/>
        <v>0</v>
      </c>
      <c r="AE9" s="3"/>
      <c r="AF9" s="6"/>
      <c r="AG9"/>
      <c r="AH9"/>
      <c r="AI9"/>
      <c r="AJ9"/>
      <c r="AK9"/>
      <c r="AL9"/>
      <c r="AM9"/>
      <c r="AN9"/>
      <c r="AO9"/>
      <c r="AP9"/>
    </row>
    <row r="10" spans="1:42" ht="16.2" thickBot="1">
      <c r="A10" s="98" t="s">
        <v>1</v>
      </c>
      <c r="B10" s="41"/>
      <c r="C10" s="91" t="s">
        <v>11</v>
      </c>
      <c r="D10" s="44"/>
      <c r="E10" s="48"/>
      <c r="F10" s="82"/>
      <c r="G10" s="48"/>
      <c r="H10" s="49"/>
      <c r="I10" s="85"/>
      <c r="J10" s="82"/>
      <c r="K10" s="48"/>
      <c r="L10" s="49"/>
      <c r="M10" s="85"/>
      <c r="N10" s="49"/>
      <c r="O10" s="35">
        <f t="shared" si="0"/>
        <v>0</v>
      </c>
      <c r="P10" s="35" t="s">
        <v>19</v>
      </c>
      <c r="Q10" s="36">
        <f t="shared" si="1"/>
        <v>0</v>
      </c>
      <c r="R10" s="3"/>
      <c r="S10" s="57">
        <f t="shared" si="2"/>
        <v>0</v>
      </c>
      <c r="T10" s="58">
        <f t="shared" si="3"/>
        <v>0</v>
      </c>
      <c r="U10" s="58">
        <f t="shared" si="4"/>
        <v>0</v>
      </c>
      <c r="V10" s="58">
        <f t="shared" si="5"/>
        <v>0</v>
      </c>
      <c r="W10" s="58">
        <f t="shared" si="6"/>
        <v>0</v>
      </c>
      <c r="X10" s="59">
        <f t="shared" si="7"/>
        <v>0</v>
      </c>
      <c r="Y10" s="59">
        <f t="shared" si="8"/>
        <v>0</v>
      </c>
      <c r="Z10" s="59">
        <f t="shared" si="9"/>
        <v>0</v>
      </c>
      <c r="AA10" s="59">
        <f t="shared" si="10"/>
        <v>0</v>
      </c>
      <c r="AB10" s="60">
        <f t="shared" si="11"/>
        <v>0</v>
      </c>
      <c r="AC10" s="66">
        <f t="shared" si="12"/>
        <v>0</v>
      </c>
      <c r="AD10" s="65">
        <f t="shared" si="13"/>
        <v>0</v>
      </c>
      <c r="AE10" s="3"/>
      <c r="AF10" s="6"/>
      <c r="AG10"/>
      <c r="AH10"/>
      <c r="AI10" s="77"/>
      <c r="AJ10"/>
      <c r="AK10"/>
      <c r="AL10"/>
      <c r="AM10"/>
      <c r="AN10"/>
      <c r="AO10"/>
      <c r="AP10"/>
    </row>
    <row r="11" spans="1:42" ht="16.2" thickBot="1">
      <c r="A11" s="98" t="s">
        <v>13</v>
      </c>
      <c r="B11" s="41"/>
      <c r="C11" s="92" t="s">
        <v>14</v>
      </c>
      <c r="D11" s="44"/>
      <c r="E11" s="48"/>
      <c r="F11" s="82"/>
      <c r="G11" s="48"/>
      <c r="H11" s="49"/>
      <c r="I11" s="85"/>
      <c r="J11" s="82"/>
      <c r="K11" s="48"/>
      <c r="L11" s="49"/>
      <c r="M11" s="85"/>
      <c r="N11" s="49"/>
      <c r="O11" s="35">
        <f t="shared" si="0"/>
        <v>0</v>
      </c>
      <c r="P11" s="35" t="s">
        <v>19</v>
      </c>
      <c r="Q11" s="36">
        <f t="shared" si="1"/>
        <v>0</v>
      </c>
      <c r="R11" s="3"/>
      <c r="S11" s="57">
        <f t="shared" si="2"/>
        <v>0</v>
      </c>
      <c r="T11" s="58">
        <f t="shared" si="3"/>
        <v>0</v>
      </c>
      <c r="U11" s="58">
        <f t="shared" si="4"/>
        <v>0</v>
      </c>
      <c r="V11" s="58">
        <f t="shared" si="5"/>
        <v>0</v>
      </c>
      <c r="W11" s="58">
        <f t="shared" si="6"/>
        <v>0</v>
      </c>
      <c r="X11" s="59">
        <f t="shared" si="7"/>
        <v>0</v>
      </c>
      <c r="Y11" s="59">
        <f t="shared" si="8"/>
        <v>0</v>
      </c>
      <c r="Z11" s="59">
        <f t="shared" si="9"/>
        <v>0</v>
      </c>
      <c r="AA11" s="59">
        <f t="shared" si="10"/>
        <v>0</v>
      </c>
      <c r="AB11" s="60">
        <f t="shared" si="11"/>
        <v>0</v>
      </c>
      <c r="AC11" s="66">
        <f t="shared" si="12"/>
        <v>0</v>
      </c>
      <c r="AD11" s="65">
        <f t="shared" si="13"/>
        <v>0</v>
      </c>
      <c r="AE11" s="3"/>
      <c r="AF11" s="6"/>
      <c r="AG11"/>
      <c r="AH11"/>
      <c r="AI11"/>
      <c r="AJ11"/>
      <c r="AK11"/>
      <c r="AL11"/>
      <c r="AM11"/>
      <c r="AN11"/>
      <c r="AO11"/>
      <c r="AP11"/>
    </row>
    <row r="12" spans="1:42" ht="16.2" thickBot="1">
      <c r="A12" s="98" t="s">
        <v>15</v>
      </c>
      <c r="B12" s="41"/>
      <c r="C12" s="92" t="s">
        <v>0</v>
      </c>
      <c r="D12" s="44"/>
      <c r="E12" s="48"/>
      <c r="F12" s="82"/>
      <c r="G12" s="48"/>
      <c r="H12" s="49"/>
      <c r="I12" s="85"/>
      <c r="J12" s="82"/>
      <c r="K12" s="48"/>
      <c r="L12" s="49"/>
      <c r="M12" s="85"/>
      <c r="N12" s="49"/>
      <c r="O12" s="35">
        <f t="shared" si="0"/>
        <v>0</v>
      </c>
      <c r="P12" s="35" t="s">
        <v>19</v>
      </c>
      <c r="Q12" s="36">
        <f t="shared" si="1"/>
        <v>0</v>
      </c>
      <c r="R12" s="3"/>
      <c r="S12" s="57">
        <f t="shared" si="2"/>
        <v>0</v>
      </c>
      <c r="T12" s="58">
        <f t="shared" si="3"/>
        <v>0</v>
      </c>
      <c r="U12" s="58">
        <f t="shared" si="4"/>
        <v>0</v>
      </c>
      <c r="V12" s="58">
        <f t="shared" si="5"/>
        <v>0</v>
      </c>
      <c r="W12" s="58">
        <f t="shared" si="6"/>
        <v>0</v>
      </c>
      <c r="X12" s="59">
        <f t="shared" si="7"/>
        <v>0</v>
      </c>
      <c r="Y12" s="59">
        <f t="shared" si="8"/>
        <v>0</v>
      </c>
      <c r="Z12" s="59">
        <f t="shared" si="9"/>
        <v>0</v>
      </c>
      <c r="AA12" s="59">
        <f t="shared" si="10"/>
        <v>0</v>
      </c>
      <c r="AB12" s="60">
        <f t="shared" si="11"/>
        <v>0</v>
      </c>
      <c r="AC12" s="66">
        <f t="shared" si="12"/>
        <v>0</v>
      </c>
      <c r="AD12" s="65">
        <f t="shared" si="13"/>
        <v>0</v>
      </c>
      <c r="AE12" s="3"/>
      <c r="AF12" s="6"/>
      <c r="AG12"/>
      <c r="AH12"/>
      <c r="AI12"/>
      <c r="AJ12"/>
      <c r="AK12"/>
      <c r="AL12"/>
      <c r="AM12"/>
      <c r="AN12"/>
      <c r="AO12"/>
      <c r="AP12"/>
    </row>
    <row r="13" spans="1:42" ht="16.2" thickBot="1">
      <c r="A13" s="99" t="s">
        <v>16</v>
      </c>
      <c r="B13" s="41"/>
      <c r="C13" s="92" t="s">
        <v>17</v>
      </c>
      <c r="D13" s="44"/>
      <c r="E13" s="48"/>
      <c r="F13" s="82"/>
      <c r="G13" s="48"/>
      <c r="H13" s="49"/>
      <c r="I13" s="85"/>
      <c r="J13" s="82"/>
      <c r="K13" s="48"/>
      <c r="L13" s="49"/>
      <c r="M13" s="85"/>
      <c r="N13" s="49"/>
      <c r="O13" s="35">
        <f t="shared" si="0"/>
        <v>0</v>
      </c>
      <c r="P13" s="35" t="s">
        <v>19</v>
      </c>
      <c r="Q13" s="36">
        <f t="shared" si="1"/>
        <v>0</v>
      </c>
      <c r="R13" s="3"/>
      <c r="S13" s="57">
        <f t="shared" si="2"/>
        <v>0</v>
      </c>
      <c r="T13" s="58">
        <f t="shared" si="3"/>
        <v>0</v>
      </c>
      <c r="U13" s="58">
        <f t="shared" si="4"/>
        <v>0</v>
      </c>
      <c r="V13" s="58">
        <f t="shared" si="5"/>
        <v>0</v>
      </c>
      <c r="W13" s="58">
        <f t="shared" si="6"/>
        <v>0</v>
      </c>
      <c r="X13" s="59">
        <f t="shared" si="7"/>
        <v>0</v>
      </c>
      <c r="Y13" s="59">
        <f t="shared" si="8"/>
        <v>0</v>
      </c>
      <c r="Z13" s="59">
        <f t="shared" si="9"/>
        <v>0</v>
      </c>
      <c r="AA13" s="59">
        <f t="shared" si="10"/>
        <v>0</v>
      </c>
      <c r="AB13" s="60">
        <f t="shared" si="11"/>
        <v>0</v>
      </c>
      <c r="AC13" s="66">
        <f t="shared" si="12"/>
        <v>0</v>
      </c>
      <c r="AD13" s="65">
        <f t="shared" si="13"/>
        <v>0</v>
      </c>
      <c r="AE13" s="3"/>
      <c r="AF13" s="6"/>
      <c r="AG13"/>
      <c r="AH13"/>
      <c r="AI13"/>
      <c r="AJ13"/>
      <c r="AK13"/>
      <c r="AL13"/>
      <c r="AM13"/>
      <c r="AN13"/>
      <c r="AO13"/>
      <c r="AP13"/>
    </row>
    <row r="14" spans="1:42" ht="16.2" thickBot="1">
      <c r="A14" s="95" t="s">
        <v>15</v>
      </c>
      <c r="B14" s="41"/>
      <c r="C14" s="92" t="s">
        <v>11</v>
      </c>
      <c r="D14" s="44"/>
      <c r="E14" s="48"/>
      <c r="F14" s="82"/>
      <c r="G14" s="48"/>
      <c r="H14" s="49"/>
      <c r="I14" s="85"/>
      <c r="J14" s="82"/>
      <c r="K14" s="48"/>
      <c r="L14" s="49"/>
      <c r="M14" s="85"/>
      <c r="N14" s="49"/>
      <c r="O14" s="35">
        <f t="shared" si="0"/>
        <v>0</v>
      </c>
      <c r="P14" s="35" t="s">
        <v>19</v>
      </c>
      <c r="Q14" s="36">
        <f t="shared" si="1"/>
        <v>0</v>
      </c>
      <c r="R14" s="3"/>
      <c r="S14" s="57">
        <f t="shared" si="2"/>
        <v>0</v>
      </c>
      <c r="T14" s="58">
        <f t="shared" si="3"/>
        <v>0</v>
      </c>
      <c r="U14" s="58">
        <f t="shared" si="4"/>
        <v>0</v>
      </c>
      <c r="V14" s="58">
        <f t="shared" si="5"/>
        <v>0</v>
      </c>
      <c r="W14" s="58">
        <f t="shared" si="6"/>
        <v>0</v>
      </c>
      <c r="X14" s="59">
        <f t="shared" si="7"/>
        <v>0</v>
      </c>
      <c r="Y14" s="59">
        <f t="shared" si="8"/>
        <v>0</v>
      </c>
      <c r="Z14" s="59">
        <f t="shared" si="9"/>
        <v>0</v>
      </c>
      <c r="AA14" s="59">
        <f t="shared" si="10"/>
        <v>0</v>
      </c>
      <c r="AB14" s="60">
        <f t="shared" si="11"/>
        <v>0</v>
      </c>
      <c r="AC14" s="66">
        <f t="shared" si="12"/>
        <v>0</v>
      </c>
      <c r="AD14" s="65">
        <f t="shared" si="13"/>
        <v>0</v>
      </c>
      <c r="AE14" s="3"/>
      <c r="AF14" s="6"/>
      <c r="AG14" t="s">
        <v>3</v>
      </c>
      <c r="AH14"/>
      <c r="AI14"/>
      <c r="AJ14"/>
      <c r="AK14"/>
      <c r="AL14"/>
      <c r="AM14"/>
      <c r="AN14"/>
      <c r="AO14"/>
      <c r="AP14"/>
    </row>
    <row r="15" spans="1:42" ht="16.2" thickBot="1">
      <c r="A15" s="95" t="s">
        <v>1</v>
      </c>
      <c r="B15" s="41"/>
      <c r="C15" s="92" t="s">
        <v>0</v>
      </c>
      <c r="D15" s="44"/>
      <c r="E15" s="48"/>
      <c r="F15" s="82"/>
      <c r="G15" s="48"/>
      <c r="H15" s="49"/>
      <c r="I15" s="85"/>
      <c r="J15" s="82"/>
      <c r="K15" s="48"/>
      <c r="L15" s="49"/>
      <c r="M15" s="85"/>
      <c r="N15" s="49"/>
      <c r="O15" s="35">
        <f t="shared" si="0"/>
        <v>0</v>
      </c>
      <c r="P15" s="35" t="s">
        <v>19</v>
      </c>
      <c r="Q15" s="36">
        <f t="shared" si="1"/>
        <v>0</v>
      </c>
      <c r="R15" s="3"/>
      <c r="S15" s="57">
        <f t="shared" si="2"/>
        <v>0</v>
      </c>
      <c r="T15" s="58">
        <f t="shared" si="3"/>
        <v>0</v>
      </c>
      <c r="U15" s="58">
        <f t="shared" si="4"/>
        <v>0</v>
      </c>
      <c r="V15" s="58">
        <f t="shared" si="5"/>
        <v>0</v>
      </c>
      <c r="W15" s="58">
        <f t="shared" si="6"/>
        <v>0</v>
      </c>
      <c r="X15" s="59">
        <f t="shared" si="7"/>
        <v>0</v>
      </c>
      <c r="Y15" s="59">
        <f t="shared" si="8"/>
        <v>0</v>
      </c>
      <c r="Z15" s="59">
        <f t="shared" si="9"/>
        <v>0</v>
      </c>
      <c r="AA15" s="59">
        <f t="shared" si="10"/>
        <v>0</v>
      </c>
      <c r="AB15" s="60">
        <f t="shared" si="11"/>
        <v>0</v>
      </c>
      <c r="AC15" s="66">
        <f t="shared" si="12"/>
        <v>0</v>
      </c>
      <c r="AD15" s="65">
        <f t="shared" si="13"/>
        <v>0</v>
      </c>
      <c r="AE15" s="3"/>
      <c r="AF15" s="6"/>
      <c r="AG15"/>
      <c r="AH15"/>
      <c r="AI15"/>
      <c r="AJ15"/>
      <c r="AK15"/>
      <c r="AL15"/>
      <c r="AM15"/>
      <c r="AN15"/>
      <c r="AO15"/>
      <c r="AP15"/>
    </row>
    <row r="16" spans="1:42" ht="16.2" thickBot="1">
      <c r="A16" s="95" t="s">
        <v>13</v>
      </c>
      <c r="B16" s="41"/>
      <c r="C16" s="92" t="s">
        <v>17</v>
      </c>
      <c r="D16" s="44"/>
      <c r="E16" s="48"/>
      <c r="F16" s="82"/>
      <c r="G16" s="48"/>
      <c r="H16" s="49"/>
      <c r="I16" s="85"/>
      <c r="J16" s="82"/>
      <c r="K16" s="48"/>
      <c r="L16" s="49"/>
      <c r="M16" s="85"/>
      <c r="N16" s="49"/>
      <c r="O16" s="35">
        <f t="shared" si="0"/>
        <v>0</v>
      </c>
      <c r="P16" s="35" t="s">
        <v>19</v>
      </c>
      <c r="Q16" s="36">
        <f t="shared" si="1"/>
        <v>0</v>
      </c>
      <c r="R16" s="3"/>
      <c r="S16" s="57">
        <f t="shared" si="2"/>
        <v>0</v>
      </c>
      <c r="T16" s="58">
        <f t="shared" si="3"/>
        <v>0</v>
      </c>
      <c r="U16" s="58">
        <f t="shared" si="4"/>
        <v>0</v>
      </c>
      <c r="V16" s="58">
        <f t="shared" si="5"/>
        <v>0</v>
      </c>
      <c r="W16" s="58">
        <f t="shared" si="6"/>
        <v>0</v>
      </c>
      <c r="X16" s="59">
        <f t="shared" si="7"/>
        <v>0</v>
      </c>
      <c r="Y16" s="59">
        <f t="shared" si="8"/>
        <v>0</v>
      </c>
      <c r="Z16" s="59">
        <f t="shared" si="9"/>
        <v>0</v>
      </c>
      <c r="AA16" s="59">
        <f t="shared" si="10"/>
        <v>0</v>
      </c>
      <c r="AB16" s="60">
        <f t="shared" si="11"/>
        <v>0</v>
      </c>
      <c r="AC16" s="66">
        <f t="shared" si="12"/>
        <v>0</v>
      </c>
      <c r="AD16" s="65">
        <f t="shared" si="13"/>
        <v>0</v>
      </c>
      <c r="AE16" s="3"/>
      <c r="AF16" s="6"/>
      <c r="AG16"/>
      <c r="AH16"/>
      <c r="AI16"/>
      <c r="AJ16"/>
      <c r="AK16"/>
      <c r="AL16"/>
      <c r="AM16"/>
      <c r="AN16"/>
      <c r="AO16"/>
      <c r="AP16"/>
    </row>
    <row r="17" spans="1:42" ht="16.2" thickBot="1">
      <c r="A17" s="98" t="s">
        <v>16</v>
      </c>
      <c r="B17" s="42"/>
      <c r="C17" s="93" t="s">
        <v>14</v>
      </c>
      <c r="D17" s="45"/>
      <c r="E17" s="79"/>
      <c r="F17" s="83"/>
      <c r="G17" s="79"/>
      <c r="H17" s="80"/>
      <c r="I17" s="86"/>
      <c r="J17" s="83"/>
      <c r="K17" s="79"/>
      <c r="L17" s="80"/>
      <c r="M17" s="86"/>
      <c r="N17" s="80"/>
      <c r="O17" s="35">
        <f t="shared" si="0"/>
        <v>0</v>
      </c>
      <c r="P17" s="35" t="s">
        <v>19</v>
      </c>
      <c r="Q17" s="36">
        <f t="shared" si="1"/>
        <v>0</v>
      </c>
      <c r="R17" s="3"/>
      <c r="S17" s="61">
        <f t="shared" si="2"/>
        <v>0</v>
      </c>
      <c r="T17" s="62">
        <f t="shared" si="3"/>
        <v>0</v>
      </c>
      <c r="U17" s="62">
        <f t="shared" si="4"/>
        <v>0</v>
      </c>
      <c r="V17" s="62">
        <f t="shared" si="5"/>
        <v>0</v>
      </c>
      <c r="W17" s="62">
        <f t="shared" si="6"/>
        <v>0</v>
      </c>
      <c r="X17" s="63">
        <f t="shared" si="7"/>
        <v>0</v>
      </c>
      <c r="Y17" s="63">
        <f t="shared" si="8"/>
        <v>0</v>
      </c>
      <c r="Z17" s="63">
        <f t="shared" si="9"/>
        <v>0</v>
      </c>
      <c r="AA17" s="63">
        <f t="shared" si="10"/>
        <v>0</v>
      </c>
      <c r="AB17" s="64">
        <f t="shared" si="11"/>
        <v>0</v>
      </c>
      <c r="AC17" s="66">
        <f>IF(O17=3,$AC$3,IF(O17=2,$AD$3,IF(O17=1,$AD$3,IF(O17=0,$AD$3))))</f>
        <v>0</v>
      </c>
      <c r="AD17" s="65">
        <f t="shared" si="13"/>
        <v>0</v>
      </c>
      <c r="AE17" s="3"/>
      <c r="AF17" s="6"/>
      <c r="AG17"/>
      <c r="AH17"/>
      <c r="AI17"/>
      <c r="AJ17"/>
      <c r="AK17"/>
      <c r="AL17"/>
      <c r="AM17"/>
      <c r="AN17"/>
      <c r="AO17"/>
      <c r="AP17"/>
    </row>
    <row r="18" spans="1:42" ht="16.2" thickBot="1">
      <c r="A18" s="72" t="s">
        <v>9</v>
      </c>
      <c r="B18" s="69"/>
      <c r="C18" s="74" t="str">
        <f>A18</f>
        <v>Debel I</v>
      </c>
      <c r="D18" s="70"/>
      <c r="E18" s="147" t="s">
        <v>43</v>
      </c>
      <c r="F18" s="147"/>
      <c r="G18" s="147"/>
      <c r="H18" s="132" t="str">
        <f>IF(O18=Q18,"REMIS",IF(O18&gt;Q18,B2,IF(O18&lt;Q18,D2)))</f>
        <v>REMIS</v>
      </c>
      <c r="I18" s="132"/>
      <c r="J18" s="132"/>
      <c r="K18" s="132"/>
      <c r="L18" s="132"/>
      <c r="M18" s="132"/>
      <c r="N18" s="133"/>
      <c r="O18" s="50">
        <f>SUM(AC4:AC17)</f>
        <v>0</v>
      </c>
      <c r="P18" s="51" t="s">
        <v>19</v>
      </c>
      <c r="Q18" s="52">
        <f>SUM(AD4:AD17)</f>
        <v>0</v>
      </c>
      <c r="R18" s="3"/>
      <c r="S18" s="4"/>
      <c r="T18" s="4"/>
      <c r="U18" s="4"/>
      <c r="V18" s="4"/>
      <c r="W18" s="4"/>
      <c r="X18" s="5"/>
      <c r="Y18" s="5"/>
      <c r="Z18" s="5"/>
      <c r="AA18" s="5"/>
      <c r="AB18" s="5"/>
      <c r="AC18" s="3"/>
      <c r="AD18" s="3"/>
      <c r="AE18" s="3"/>
      <c r="AF18" s="6"/>
      <c r="AG18"/>
      <c r="AH18"/>
      <c r="AI18"/>
      <c r="AJ18"/>
      <c r="AK18"/>
      <c r="AL18"/>
      <c r="AM18"/>
      <c r="AN18"/>
      <c r="AO18"/>
      <c r="AP18"/>
    </row>
    <row r="19" spans="1:42" ht="15" thickBot="1">
      <c r="A19" s="73" t="s">
        <v>9</v>
      </c>
      <c r="B19" s="71"/>
      <c r="C19" s="75" t="str">
        <f t="shared" ref="C19:C21" si="14">A19</f>
        <v>Debel I</v>
      </c>
      <c r="D19" s="78"/>
      <c r="E19" s="123" t="s">
        <v>44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4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72" t="s">
        <v>10</v>
      </c>
      <c r="B20" s="69"/>
      <c r="C20" s="74" t="str">
        <f t="shared" si="14"/>
        <v>Debel II</v>
      </c>
      <c r="D20" s="70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/>
      <c r="AH20"/>
      <c r="AI20"/>
      <c r="AJ20"/>
      <c r="AK20"/>
      <c r="AL20"/>
      <c r="AM20"/>
      <c r="AN20"/>
      <c r="AO20"/>
      <c r="AP20"/>
    </row>
    <row r="21" spans="1:42" ht="15.75" customHeight="1" thickBot="1">
      <c r="A21" s="73" t="s">
        <v>10</v>
      </c>
      <c r="B21" s="71"/>
      <c r="C21" s="75" t="str">
        <f t="shared" si="14"/>
        <v>Debel II</v>
      </c>
      <c r="D21" s="78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6"/>
      <c r="R21"/>
      <c r="S21"/>
      <c r="T21"/>
      <c r="U21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/>
      <c r="AH21"/>
      <c r="AI21"/>
      <c r="AJ21"/>
      <c r="AK21"/>
      <c r="AL21"/>
      <c r="AM21"/>
      <c r="AN21"/>
      <c r="AO21"/>
      <c r="AP21"/>
    </row>
    <row r="22" spans="1:42" ht="15" thickBot="1">
      <c r="A22"/>
      <c r="B22"/>
      <c r="C22"/>
      <c r="D22"/>
      <c r="E22" s="127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  <c r="R22"/>
      <c r="S22"/>
      <c r="T22"/>
      <c r="U22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/>
      <c r="AH22"/>
      <c r="AI22"/>
      <c r="AJ22"/>
      <c r="AK22"/>
      <c r="AL22"/>
      <c r="AM22"/>
      <c r="AN22"/>
      <c r="AO22"/>
      <c r="AP22"/>
    </row>
    <row r="23" spans="1:42" ht="25.2" thickBot="1">
      <c r="A23" s="67" t="s">
        <v>42</v>
      </c>
      <c r="B23" s="43"/>
      <c r="C23" s="67" t="s">
        <v>42</v>
      </c>
      <c r="D23" s="43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  <c r="R23"/>
      <c r="S23"/>
      <c r="T23"/>
      <c r="U2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/>
      <c r="AH23"/>
      <c r="AI23"/>
      <c r="AJ23"/>
      <c r="AK23"/>
      <c r="AL23"/>
      <c r="AM23"/>
      <c r="AN23"/>
      <c r="AO23"/>
      <c r="AP23"/>
    </row>
    <row r="24" spans="1:42" ht="15.6" hidden="1">
      <c r="A24" s="7">
        <v>1</v>
      </c>
      <c r="B24" s="1" t="str">
        <f>VLOOKUP($B$2,'baza zawodników'!$C$2:$Q$12,2,FALSE)</f>
        <v>Gabrisch Tomasz</v>
      </c>
      <c r="C24" s="7">
        <v>1</v>
      </c>
      <c r="D24" t="str">
        <f>VLOOKUP($D$2,'baza zawodników'!$C$2:$Q$12,2,FALSE)</f>
        <v>Bega Krystian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2" ht="15.6" hidden="1">
      <c r="A25" s="7">
        <v>2</v>
      </c>
      <c r="B25" s="1" t="str">
        <f>VLOOKUP($B$2,'baza zawodników'!$C$2:$Q$12,3,FALSE)</f>
        <v>Nossol Józef</v>
      </c>
      <c r="C25" s="7">
        <v>2</v>
      </c>
      <c r="D25" t="str">
        <f>VLOOKUP($D$2,'baza zawodników'!$C$2:$Q$12,3,FALSE)</f>
        <v>Jonderko Brian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2" ht="15.6" hidden="1">
      <c r="A26" s="7">
        <v>3</v>
      </c>
      <c r="B26" s="1" t="str">
        <f>VLOOKUP($B$2,'baza zawodników'!$C$2:$Q$12,4,FALSE)</f>
        <v>Siekiera Dawid</v>
      </c>
      <c r="C26" s="7">
        <v>3</v>
      </c>
      <c r="D26" t="str">
        <f>VLOOKUP($D$2,'baza zawodników'!$C$2:$Q$12,4,FALSE)</f>
        <v>Jonderko Romuald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2" ht="15.6" hidden="1">
      <c r="A27" s="7">
        <v>4</v>
      </c>
      <c r="B27" s="1" t="str">
        <f>VLOOKUP($B$2,'baza zawodników'!$C$2:$Q$12,5,FALSE)</f>
        <v>Szczepanek Karol</v>
      </c>
      <c r="C27" s="7">
        <v>4</v>
      </c>
      <c r="D27" t="str">
        <f>VLOOKUP($D$2,'baza zawodników'!$C$2:$Q$12,5,FALSE)</f>
        <v>Lepich Marcin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42" ht="15.6" hidden="1">
      <c r="A28" s="7">
        <v>5</v>
      </c>
      <c r="B28" s="1" t="str">
        <f>VLOOKUP($B$2,'baza zawodników'!$C$2:$Q$12,6,FALSE)</f>
        <v>Szczepanek Paweł</v>
      </c>
      <c r="C28" s="7">
        <v>5</v>
      </c>
      <c r="D28" t="str">
        <f>VLOOKUP($D$2,'baza zawodników'!$C$2:$Q$12,6,FALSE)</f>
        <v>Machoń Radosław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42" ht="15.6" hidden="1">
      <c r="A29" s="7">
        <v>6</v>
      </c>
      <c r="B29" s="1" t="str">
        <f>VLOOKUP($B$2,'baza zawodników'!$C$2:$Q$12,7,FALSE)</f>
        <v>Wicher Robert</v>
      </c>
      <c r="C29" s="7">
        <v>6</v>
      </c>
      <c r="D29" t="str">
        <f>VLOOKUP($D$2,'baza zawodników'!$C$2:$Q$12,7,FALSE)</f>
        <v>Orzeł Marek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2" ht="15.6" hidden="1">
      <c r="A30" s="7">
        <v>7</v>
      </c>
      <c r="B30" s="1">
        <f>VLOOKUP($B$2,'baza zawodników'!$C$2:$Q$12,8,FALSE)</f>
        <v>0</v>
      </c>
      <c r="C30" s="7">
        <v>7</v>
      </c>
      <c r="D30" t="str">
        <f>VLOOKUP($D$2,'baza zawodników'!$C$2:$Q$12,8,FALSE)</f>
        <v>Piasecki Marek</v>
      </c>
      <c r="E30" s="6"/>
      <c r="F30" s="9" t="str">
        <f>B18&amp;" - "&amp;B19</f>
        <v xml:space="preserve"> - 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2" ht="15.6" hidden="1">
      <c r="A31" s="7">
        <v>8</v>
      </c>
      <c r="B31" s="1">
        <f>VLOOKUP($B$2,'baza zawodników'!$C$2:$Q$12,9,FALSE)</f>
        <v>0</v>
      </c>
      <c r="C31" s="7">
        <v>8</v>
      </c>
      <c r="D31" t="str">
        <f>VLOOKUP($D$2,'baza zawodników'!$C$2:$Q$12,9,FALSE)</f>
        <v>Poloczek Piotr</v>
      </c>
      <c r="E31" s="6"/>
      <c r="F31" s="9" t="str">
        <f>B20&amp;" - "&amp;B21</f>
        <v xml:space="preserve"> - 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2" ht="15.6" hidden="1">
      <c r="A32" s="7">
        <v>9</v>
      </c>
      <c r="B32" s="1">
        <f>VLOOKUP($B$2,'baza zawodników'!$C$2:$Q$12,10,FALSE)</f>
        <v>0</v>
      </c>
      <c r="C32" s="7">
        <v>9</v>
      </c>
      <c r="D32" t="str">
        <f>VLOOKUP($D$2,'baza zawodników'!$C$2:$Q$12,10,FALSE)</f>
        <v>Wodniak Ireneusz</v>
      </c>
      <c r="E32" s="6"/>
      <c r="F32" s="10" t="str">
        <f>D18&amp;" - "&amp;D19</f>
        <v xml:space="preserve"> - 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42" ht="15.6" hidden="1">
      <c r="A33" s="7">
        <v>10</v>
      </c>
      <c r="B33" s="1">
        <f>VLOOKUP($B$2,'baza zawodników'!$C$2:$Q$12,11,FALSE)</f>
        <v>0</v>
      </c>
      <c r="C33" s="7">
        <v>10</v>
      </c>
      <c r="D33">
        <f>VLOOKUP($D$2,'baza zawodników'!$C$2:$Q$12,11,FALSE)</f>
        <v>0</v>
      </c>
      <c r="E33" s="6"/>
      <c r="F33" s="10" t="str">
        <f>D20&amp;" - "&amp;D21</f>
        <v xml:space="preserve"> - 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42" ht="15.6" hidden="1">
      <c r="A34" s="7">
        <v>11</v>
      </c>
      <c r="B34" s="1">
        <f>VLOOKUP($B$2,'baza zawodników'!$C$2:$Q$12,12,FALSE)</f>
        <v>0</v>
      </c>
      <c r="C34" s="7">
        <v>11</v>
      </c>
      <c r="D34">
        <f>VLOOKUP($D$2,'baza zawodników'!$C$2:$Q$12,12,FALSE)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2" ht="15.6" hidden="1">
      <c r="A35" s="7">
        <v>12</v>
      </c>
      <c r="B35" s="1">
        <f>VLOOKUP($B$2,'baza zawodników'!$C$2:$Q$12,13,FALSE)</f>
        <v>0</v>
      </c>
      <c r="C35" s="7">
        <v>12</v>
      </c>
      <c r="D35">
        <f>VLOOKUP($D$2,'baza zawodników'!$C$2:$Q$12,13,FALSE)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42" ht="15.6" hidden="1">
      <c r="A36" s="7">
        <v>13</v>
      </c>
      <c r="B36" s="1">
        <f>VLOOKUP($B$2,'baza zawodników'!$C$2:$Q$12,14,FALSE)</f>
        <v>0</v>
      </c>
      <c r="C36" s="7">
        <v>13</v>
      </c>
      <c r="D36">
        <f>VLOOKUP($D$2,'baza zawodników'!$C$2:$Q$12,14,FALSE)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42" ht="18" hidden="1" customHeight="1">
      <c r="A37" s="7">
        <v>14</v>
      </c>
      <c r="B37" s="1">
        <f>VLOOKUP($B$2,'baza zawodników'!$C$2:$Q$12,15,FALSE)</f>
        <v>0</v>
      </c>
      <c r="C37" s="7">
        <v>14</v>
      </c>
      <c r="D37">
        <f>VLOOKUP($D$2,'baza zawodników'!$C$2:$Q$12,15,FALSE)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2" ht="15.6" hidden="1">
      <c r="A38" s="7">
        <v>15</v>
      </c>
      <c r="B38" s="1">
        <f>VLOOKUP($B$2,'baza zawodników'!$C$2:$V$12,16,FALSE)</f>
        <v>0</v>
      </c>
      <c r="C38" s="7">
        <v>15</v>
      </c>
      <c r="D38">
        <f>VLOOKUP($D$2,'baza zawodników'!$C$2:$V$12,16,FALSE)</f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42" ht="15.6" hidden="1">
      <c r="A39" s="7">
        <v>16</v>
      </c>
      <c r="B39" s="1">
        <f>VLOOKUP($B$2,'baza zawodników'!$C$2:$V$12,17,FALSE)</f>
        <v>0</v>
      </c>
      <c r="C39" s="7">
        <v>16</v>
      </c>
      <c r="D39">
        <f>VLOOKUP($D$2,'baza zawodników'!$C$2:$V$12,17,FALSE)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AF39" s="6"/>
    </row>
    <row r="40" spans="1:42" ht="15.6" hidden="1">
      <c r="A40" s="7">
        <v>17</v>
      </c>
      <c r="B40" s="1">
        <f>VLOOKUP($B$2,'baza zawodników'!$C$2:$V$12,18,FALSE)</f>
        <v>0</v>
      </c>
      <c r="C40" s="7">
        <v>17</v>
      </c>
      <c r="D40">
        <f>VLOOKUP($D$2,'baza zawodników'!$C$2:$V$12,18,FALSE)</f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AF40" s="6"/>
    </row>
    <row r="41" spans="1:42" ht="15.6" hidden="1">
      <c r="A41" s="7">
        <v>18</v>
      </c>
      <c r="B41" s="1">
        <f>VLOOKUP($B$2,'baza zawodników'!$C$2:$V$12,19,FALSE)</f>
        <v>0</v>
      </c>
      <c r="C41" s="7">
        <v>18</v>
      </c>
      <c r="D41">
        <f>VLOOKUP($D$2,'baza zawodników'!$C$2:$V$12,19,FALSE)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AF41" s="6"/>
    </row>
    <row r="42" spans="1:42" ht="15.6" hidden="1">
      <c r="A42" s="7">
        <v>19</v>
      </c>
      <c r="B42" s="1">
        <f>VLOOKUP($B$2,'baza zawodników'!$C$2:$V$12,20,FALSE)</f>
        <v>0</v>
      </c>
      <c r="C42" s="7">
        <v>19</v>
      </c>
      <c r="D42">
        <f>VLOOKUP($D$2,'baza zawodników'!$C$2:$V$12,20,FALSE)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AF42" s="6"/>
    </row>
    <row r="43" spans="1: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6"/>
      <c r="AG43"/>
      <c r="AH43"/>
      <c r="AI43"/>
      <c r="AJ43"/>
      <c r="AK43"/>
      <c r="AL43"/>
      <c r="AM43"/>
      <c r="AN43"/>
      <c r="AO43"/>
      <c r="AP43"/>
    </row>
    <row r="44" spans="1:42">
      <c r="A44"/>
      <c r="B44" s="131" t="s">
        <v>155</v>
      </c>
      <c r="C44" s="131"/>
      <c r="D44" s="131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/>
      <c r="AH44"/>
      <c r="AI44"/>
      <c r="AJ44"/>
      <c r="AK44"/>
      <c r="AL44"/>
      <c r="AM44"/>
      <c r="AN44"/>
      <c r="AO44"/>
      <c r="AP44"/>
    </row>
    <row r="45" spans="1:42" ht="14.4" customHeight="1">
      <c r="A45" s="76"/>
      <c r="B45" s="131"/>
      <c r="C45" s="131"/>
      <c r="D45" s="131"/>
      <c r="E45" s="76"/>
      <c r="F45" s="76"/>
      <c r="G45" s="7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/>
      <c r="AH45"/>
      <c r="AI45"/>
      <c r="AJ45"/>
      <c r="AK45"/>
      <c r="AL45"/>
      <c r="AM45"/>
      <c r="AN45"/>
      <c r="AO45"/>
      <c r="AP45"/>
    </row>
    <row r="46" spans="1: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t="s">
        <v>3</v>
      </c>
      <c r="AF46" s="6"/>
      <c r="AG46"/>
      <c r="AH46"/>
      <c r="AI46"/>
      <c r="AJ46"/>
      <c r="AK46"/>
      <c r="AL46"/>
      <c r="AM46"/>
      <c r="AN46"/>
      <c r="AO46"/>
      <c r="AP46"/>
    </row>
    <row r="47" spans="1: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6"/>
      <c r="AG47"/>
      <c r="AH47"/>
      <c r="AI47"/>
      <c r="AJ47"/>
      <c r="AK47"/>
      <c r="AL47"/>
      <c r="AM47"/>
      <c r="AN47"/>
      <c r="AO47"/>
      <c r="AP47"/>
    </row>
    <row r="48" spans="1: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6"/>
      <c r="AG48"/>
      <c r="AH48"/>
      <c r="AI48"/>
      <c r="AJ48"/>
      <c r="AK48"/>
      <c r="AL48"/>
      <c r="AM48"/>
      <c r="AN48"/>
      <c r="AO48"/>
      <c r="AP48"/>
    </row>
    <row r="49" spans="1: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/>
      <c r="AH49"/>
      <c r="AI49"/>
      <c r="AJ49"/>
      <c r="AK49"/>
      <c r="AL49"/>
      <c r="AM49"/>
      <c r="AN49"/>
      <c r="AO49"/>
      <c r="AP49"/>
    </row>
    <row r="50" spans="1:42" customFormat="1"/>
    <row r="51" spans="1:42" customFormat="1"/>
    <row r="52" spans="1:42" customFormat="1"/>
    <row r="53" spans="1:42" customFormat="1"/>
    <row r="54" spans="1:42" customFormat="1"/>
    <row r="55" spans="1:42" customFormat="1"/>
    <row r="56" spans="1:42" customFormat="1"/>
    <row r="57" spans="1: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</sheetData>
  <sheetProtection algorithmName="SHA-512" hashValue="giUaIzb219nh2LS6PKn48YRr+BI64Dudyv60QuPNVR8SJMHtR4rZlv03V7JBK3FDXCoxGLuQ77lzqgukqUanMg==" saltValue="Uffdg/HvelGCRl7vGG5b+g==" spinCount="100000" sheet="1" objects="1" scenarios="1"/>
  <mergeCells count="16">
    <mergeCell ref="E19:Q23"/>
    <mergeCell ref="B44:D45"/>
    <mergeCell ref="H18:N18"/>
    <mergeCell ref="K1:Q1"/>
    <mergeCell ref="B1:J1"/>
    <mergeCell ref="M3:N3"/>
    <mergeCell ref="K2:N2"/>
    <mergeCell ref="O3:Q3"/>
    <mergeCell ref="E3:F3"/>
    <mergeCell ref="G3:H3"/>
    <mergeCell ref="I3:J3"/>
    <mergeCell ref="K3:L3"/>
    <mergeCell ref="H2:J2"/>
    <mergeCell ref="D2:D3"/>
    <mergeCell ref="B2:B3"/>
    <mergeCell ref="E18:G18"/>
  </mergeCells>
  <conditionalFormatting sqref="C5:C9">
    <cfRule type="duplicateValues" dxfId="87" priority="7250"/>
    <cfRule type="duplicateValues" dxfId="86" priority="7251"/>
  </conditionalFormatting>
  <conditionalFormatting sqref="E4:F4">
    <cfRule type="duplicateValues" dxfId="85" priority="89"/>
  </conditionalFormatting>
  <conditionalFormatting sqref="E5:F5">
    <cfRule type="duplicateValues" dxfId="84" priority="88"/>
  </conditionalFormatting>
  <conditionalFormatting sqref="E6:F6">
    <cfRule type="duplicateValues" dxfId="83" priority="86"/>
  </conditionalFormatting>
  <conditionalFormatting sqref="E7:F7">
    <cfRule type="duplicateValues" dxfId="82" priority="85"/>
  </conditionalFormatting>
  <conditionalFormatting sqref="E8:F8">
    <cfRule type="duplicateValues" dxfId="81" priority="84"/>
  </conditionalFormatting>
  <conditionalFormatting sqref="E9:F9">
    <cfRule type="duplicateValues" dxfId="80" priority="83"/>
  </conditionalFormatting>
  <conditionalFormatting sqref="E10:F10">
    <cfRule type="duplicateValues" dxfId="79" priority="82"/>
  </conditionalFormatting>
  <conditionalFormatting sqref="E11:F11">
    <cfRule type="duplicateValues" dxfId="78" priority="81"/>
  </conditionalFormatting>
  <conditionalFormatting sqref="E12:F12">
    <cfRule type="duplicateValues" dxfId="77" priority="80"/>
  </conditionalFormatting>
  <conditionalFormatting sqref="E13:F13">
    <cfRule type="duplicateValues" dxfId="76" priority="79"/>
  </conditionalFormatting>
  <conditionalFormatting sqref="E14:F14">
    <cfRule type="duplicateValues" dxfId="75" priority="78"/>
  </conditionalFormatting>
  <conditionalFormatting sqref="E15:F15">
    <cfRule type="duplicateValues" dxfId="74" priority="77"/>
  </conditionalFormatting>
  <conditionalFormatting sqref="E16:F16">
    <cfRule type="duplicateValues" dxfId="73" priority="76"/>
  </conditionalFormatting>
  <conditionalFormatting sqref="E17:F17">
    <cfRule type="duplicateValues" dxfId="72" priority="75"/>
  </conditionalFormatting>
  <conditionalFormatting sqref="G4:H4">
    <cfRule type="duplicateValues" dxfId="71" priority="73"/>
  </conditionalFormatting>
  <conditionalFormatting sqref="G5:H5">
    <cfRule type="duplicateValues" dxfId="70" priority="72"/>
  </conditionalFormatting>
  <conditionalFormatting sqref="G6:H6">
    <cfRule type="duplicateValues" dxfId="69" priority="71"/>
  </conditionalFormatting>
  <conditionalFormatting sqref="G7:H7">
    <cfRule type="duplicateValues" dxfId="68" priority="70"/>
  </conditionalFormatting>
  <conditionalFormatting sqref="G8:H8">
    <cfRule type="duplicateValues" dxfId="67" priority="69"/>
  </conditionalFormatting>
  <conditionalFormatting sqref="G9:H9">
    <cfRule type="duplicateValues" dxfId="66" priority="68"/>
  </conditionalFormatting>
  <conditionalFormatting sqref="G10:H10">
    <cfRule type="duplicateValues" dxfId="65" priority="67"/>
  </conditionalFormatting>
  <conditionalFormatting sqref="G11:H11">
    <cfRule type="duplicateValues" dxfId="64" priority="66"/>
  </conditionalFormatting>
  <conditionalFormatting sqref="G12:H12">
    <cfRule type="duplicateValues" dxfId="63" priority="65"/>
  </conditionalFormatting>
  <conditionalFormatting sqref="G13:H13">
    <cfRule type="duplicateValues" dxfId="62" priority="64"/>
  </conditionalFormatting>
  <conditionalFormatting sqref="G14:H14">
    <cfRule type="duplicateValues" dxfId="61" priority="63"/>
  </conditionalFormatting>
  <conditionalFormatting sqref="G15:H15">
    <cfRule type="duplicateValues" dxfId="60" priority="62"/>
  </conditionalFormatting>
  <conditionalFormatting sqref="G16:H16">
    <cfRule type="duplicateValues" dxfId="59" priority="61"/>
  </conditionalFormatting>
  <conditionalFormatting sqref="G17:H17">
    <cfRule type="duplicateValues" dxfId="58" priority="60"/>
  </conditionalFormatting>
  <conditionalFormatting sqref="I4:J4">
    <cfRule type="duplicateValues" dxfId="57" priority="59"/>
  </conditionalFormatting>
  <conditionalFormatting sqref="I5:J5">
    <cfRule type="duplicateValues" dxfId="56" priority="58"/>
  </conditionalFormatting>
  <conditionalFormatting sqref="I6:J6">
    <cfRule type="duplicateValues" dxfId="55" priority="57"/>
  </conditionalFormatting>
  <conditionalFormatting sqref="I7:J7">
    <cfRule type="duplicateValues" dxfId="54" priority="56"/>
  </conditionalFormatting>
  <conditionalFormatting sqref="I8:J8">
    <cfRule type="duplicateValues" dxfId="53" priority="55"/>
  </conditionalFormatting>
  <conditionalFormatting sqref="I9:J9">
    <cfRule type="duplicateValues" dxfId="52" priority="54"/>
  </conditionalFormatting>
  <conditionalFormatting sqref="I10:J10">
    <cfRule type="duplicateValues" dxfId="51" priority="53"/>
  </conditionalFormatting>
  <conditionalFormatting sqref="I11:J11">
    <cfRule type="duplicateValues" dxfId="50" priority="52"/>
  </conditionalFormatting>
  <conditionalFormatting sqref="I12:J12">
    <cfRule type="duplicateValues" dxfId="49" priority="51"/>
  </conditionalFormatting>
  <conditionalFormatting sqref="I13:J13">
    <cfRule type="duplicateValues" dxfId="48" priority="50"/>
  </conditionalFormatting>
  <conditionalFormatting sqref="I14:J14">
    <cfRule type="duplicateValues" dxfId="47" priority="49"/>
  </conditionalFormatting>
  <conditionalFormatting sqref="I15:J15">
    <cfRule type="duplicateValues" dxfId="46" priority="48"/>
  </conditionalFormatting>
  <conditionalFormatting sqref="I16:J16">
    <cfRule type="duplicateValues" dxfId="45" priority="47"/>
  </conditionalFormatting>
  <conditionalFormatting sqref="I17:J17">
    <cfRule type="duplicateValues" dxfId="44" priority="46"/>
  </conditionalFormatting>
  <conditionalFormatting sqref="K4:L4">
    <cfRule type="duplicateValues" dxfId="43" priority="45"/>
  </conditionalFormatting>
  <conditionalFormatting sqref="K5:L5">
    <cfRule type="duplicateValues" dxfId="42" priority="44"/>
  </conditionalFormatting>
  <conditionalFormatting sqref="K6:L6">
    <cfRule type="duplicateValues" dxfId="41" priority="43"/>
  </conditionalFormatting>
  <conditionalFormatting sqref="K7:L7">
    <cfRule type="duplicateValues" dxfId="40" priority="42"/>
  </conditionalFormatting>
  <conditionalFormatting sqref="K8:L8">
    <cfRule type="duplicateValues" dxfId="39" priority="41"/>
  </conditionalFormatting>
  <conditionalFormatting sqref="K9:L9">
    <cfRule type="duplicateValues" dxfId="38" priority="40"/>
  </conditionalFormatting>
  <conditionalFormatting sqref="K10:L10">
    <cfRule type="duplicateValues" dxfId="37" priority="39"/>
  </conditionalFormatting>
  <conditionalFormatting sqref="K11:L11">
    <cfRule type="duplicateValues" dxfId="36" priority="38"/>
  </conditionalFormatting>
  <conditionalFormatting sqref="K12:L12">
    <cfRule type="duplicateValues" dxfId="35" priority="37"/>
  </conditionalFormatting>
  <conditionalFormatting sqref="K13:L13">
    <cfRule type="duplicateValues" dxfId="34" priority="36"/>
  </conditionalFormatting>
  <conditionalFormatting sqref="K14:L14">
    <cfRule type="duplicateValues" dxfId="33" priority="35"/>
  </conditionalFormatting>
  <conditionalFormatting sqref="K15:L15">
    <cfRule type="duplicateValues" dxfId="32" priority="34"/>
  </conditionalFormatting>
  <conditionalFormatting sqref="K16:L16">
    <cfRule type="duplicateValues" dxfId="31" priority="33"/>
  </conditionalFormatting>
  <conditionalFormatting sqref="K17:L17">
    <cfRule type="duplicateValues" dxfId="30" priority="32"/>
  </conditionalFormatting>
  <conditionalFormatting sqref="M4:N4">
    <cfRule type="duplicateValues" dxfId="29" priority="30"/>
  </conditionalFormatting>
  <conditionalFormatting sqref="M5:N5">
    <cfRule type="duplicateValues" dxfId="28" priority="29"/>
  </conditionalFormatting>
  <conditionalFormatting sqref="M6:N6">
    <cfRule type="duplicateValues" dxfId="27" priority="28"/>
  </conditionalFormatting>
  <conditionalFormatting sqref="M7:N7">
    <cfRule type="duplicateValues" dxfId="26" priority="27"/>
  </conditionalFormatting>
  <conditionalFormatting sqref="M8:N8">
    <cfRule type="duplicateValues" dxfId="25" priority="26"/>
  </conditionalFormatting>
  <conditionalFormatting sqref="M9:N9">
    <cfRule type="duplicateValues" dxfId="24" priority="25"/>
  </conditionalFormatting>
  <conditionalFormatting sqref="M10:N10">
    <cfRule type="duplicateValues" dxfId="23" priority="24"/>
  </conditionalFormatting>
  <conditionalFormatting sqref="M11:N11">
    <cfRule type="duplicateValues" dxfId="22" priority="23"/>
  </conditionalFormatting>
  <conditionalFormatting sqref="M12:N12">
    <cfRule type="duplicateValues" dxfId="21" priority="22"/>
  </conditionalFormatting>
  <conditionalFormatting sqref="M13:N13">
    <cfRule type="duplicateValues" dxfId="20" priority="21"/>
  </conditionalFormatting>
  <conditionalFormatting sqref="M14:N14">
    <cfRule type="duplicateValues" dxfId="19" priority="20"/>
  </conditionalFormatting>
  <conditionalFormatting sqref="M15:N15">
    <cfRule type="duplicateValues" dxfId="18" priority="19"/>
  </conditionalFormatting>
  <conditionalFormatting sqref="M16:N16">
    <cfRule type="duplicateValues" dxfId="17" priority="18"/>
  </conditionalFormatting>
  <conditionalFormatting sqref="M17:N17">
    <cfRule type="duplicateValues" dxfId="16" priority="17"/>
  </conditionalFormatting>
  <conditionalFormatting sqref="O4:O17 Q4:Q17">
    <cfRule type="cellIs" dxfId="15" priority="31" operator="greaterThan">
      <formula>3</formula>
    </cfRule>
    <cfRule type="cellIs" dxfId="14" priority="1" operator="equal">
      <formula>0</formula>
    </cfRule>
  </conditionalFormatting>
  <conditionalFormatting sqref="O5 Q5">
    <cfRule type="duplicateValues" dxfId="13" priority="15"/>
  </conditionalFormatting>
  <conditionalFormatting sqref="O6 Q6">
    <cfRule type="duplicateValues" dxfId="12" priority="13"/>
  </conditionalFormatting>
  <conditionalFormatting sqref="O7 Q7">
    <cfRule type="duplicateValues" dxfId="11" priority="12"/>
  </conditionalFormatting>
  <conditionalFormatting sqref="O8 Q8">
    <cfRule type="duplicateValues" dxfId="10" priority="11"/>
  </conditionalFormatting>
  <conditionalFormatting sqref="O9 Q9">
    <cfRule type="duplicateValues" dxfId="9" priority="10"/>
  </conditionalFormatting>
  <conditionalFormatting sqref="O10 Q10">
    <cfRule type="duplicateValues" dxfId="8" priority="9"/>
  </conditionalFormatting>
  <conditionalFormatting sqref="O11 Q11">
    <cfRule type="duplicateValues" dxfId="7" priority="8"/>
  </conditionalFormatting>
  <conditionalFormatting sqref="O12 Q12">
    <cfRule type="duplicateValues" dxfId="6" priority="7"/>
  </conditionalFormatting>
  <conditionalFormatting sqref="O13 Q13">
    <cfRule type="duplicateValues" dxfId="5" priority="6"/>
  </conditionalFormatting>
  <conditionalFormatting sqref="O14 Q14">
    <cfRule type="duplicateValues" dxfId="4" priority="5"/>
  </conditionalFormatting>
  <conditionalFormatting sqref="O15 Q15">
    <cfRule type="duplicateValues" dxfId="3" priority="4"/>
  </conditionalFormatting>
  <conditionalFormatting sqref="O16 Q16">
    <cfRule type="duplicateValues" dxfId="2" priority="3"/>
  </conditionalFormatting>
  <conditionalFormatting sqref="O17 Q17">
    <cfRule type="duplicateValues" dxfId="1" priority="2"/>
  </conditionalFormatting>
  <conditionalFormatting sqref="Q4 O4">
    <cfRule type="duplicateValues" dxfId="0" priority="16"/>
  </conditionalFormatting>
  <dataValidations count="6">
    <dataValidation type="list" allowBlank="1" showInputMessage="1" showErrorMessage="1" sqref="B48:B49" xr:uid="{61DBB660-D343-486C-B5F1-2EA2ABDC6F01}">
      <formula1>$B$24:$B$42</formula1>
    </dataValidation>
    <dataValidation type="list" allowBlank="1" showInputMessage="1" showErrorMessage="1" sqref="D48:D49" xr:uid="{D779119A-19B0-4350-AFF2-DC44309E2E97}">
      <formula1>$D$24:$D$42</formula1>
    </dataValidation>
    <dataValidation type="list" allowBlank="1" showInputMessage="1" showErrorMessage="1" sqref="B4:B7 B10:B21" xr:uid="{A87F5147-1D06-4669-960D-2221512DE8F5}">
      <formula1>$B$23:$B$42</formula1>
    </dataValidation>
    <dataValidation type="list" allowBlank="1" showInputMessage="1" showErrorMessage="1" sqref="D4:D7 D10:D21" xr:uid="{24B8A089-6712-4F4C-9F1E-D8DF264A588E}">
      <formula1>$D$23:$D$42</formula1>
    </dataValidation>
    <dataValidation errorStyle="information" allowBlank="1" showInputMessage="1" showErrorMessage="1" errorTitle="TEJ KOMÓRKI NIE MOŻNA EDYTOWAĆ" sqref="AI9 A3:Q3 D2:Q2 A2:B2 A1:Q1" xr:uid="{21737514-14BC-416D-885F-526AA6D11726}"/>
    <dataValidation errorStyle="information" allowBlank="1" showInputMessage="1" showErrorMessage="1" errorTitle="TEJ KOMÓRKI NIE MOZESZ EDYTOWAĆ" sqref="O4:Q18 E18:N18 C4:C21 A10:A17 A8:B9 A4:A7 A18:A21 D8:D9 A23 C23 AG24:AP42" xr:uid="{5C6892C6-DF5F-4A01-AB4C-1402E89FA9F3}"/>
  </dataValidation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7"/>
  <sheetViews>
    <sheetView workbookViewId="0">
      <selection activeCell="C2" sqref="C2"/>
    </sheetView>
  </sheetViews>
  <sheetFormatPr defaultRowHeight="14.4"/>
  <cols>
    <col min="3" max="3" width="18.33203125" customWidth="1"/>
    <col min="4" max="4" width="13.109375" customWidth="1"/>
    <col min="5" max="5" width="35.33203125" customWidth="1"/>
    <col min="6" max="6" width="47.21875" customWidth="1"/>
    <col min="7" max="7" width="1.88671875" customWidth="1"/>
    <col min="8" max="8" width="43.5546875" customWidth="1"/>
    <col min="9" max="9" width="5.5546875" customWidth="1"/>
    <col min="10" max="11" width="5.109375" customWidth="1"/>
    <col min="12" max="12" width="1" customWidth="1"/>
    <col min="13" max="13" width="4.5546875" customWidth="1"/>
  </cols>
  <sheetData>
    <row r="1" spans="1:8">
      <c r="A1" s="26" t="s">
        <v>12</v>
      </c>
      <c r="B1" s="27" t="s">
        <v>22</v>
      </c>
      <c r="C1" s="28" t="s">
        <v>27</v>
      </c>
      <c r="D1" s="29" t="s">
        <v>23</v>
      </c>
      <c r="E1" s="29" t="s">
        <v>28</v>
      </c>
      <c r="F1" s="29" t="s">
        <v>29</v>
      </c>
      <c r="G1" s="27"/>
      <c r="H1" s="30" t="s">
        <v>30</v>
      </c>
    </row>
    <row r="2" spans="1:8">
      <c r="A2" s="11">
        <v>1</v>
      </c>
      <c r="B2" s="12">
        <v>1</v>
      </c>
      <c r="C2" s="17">
        <v>45555</v>
      </c>
      <c r="D2" s="20" t="s">
        <v>2</v>
      </c>
      <c r="E2" s="13" t="s">
        <v>33</v>
      </c>
      <c r="F2" s="13" t="s">
        <v>26</v>
      </c>
      <c r="G2" s="12" t="s">
        <v>24</v>
      </c>
      <c r="H2" s="31" t="s">
        <v>25</v>
      </c>
    </row>
    <row r="3" spans="1:8">
      <c r="A3" s="14">
        <v>2</v>
      </c>
      <c r="B3" s="15">
        <v>1</v>
      </c>
      <c r="C3" s="18">
        <v>45555</v>
      </c>
      <c r="D3" s="21" t="s">
        <v>2</v>
      </c>
      <c r="E3" s="16" t="s">
        <v>35</v>
      </c>
      <c r="F3" s="16" t="s">
        <v>38</v>
      </c>
      <c r="G3" s="15" t="s">
        <v>24</v>
      </c>
      <c r="H3" s="32" t="s">
        <v>31</v>
      </c>
    </row>
    <row r="4" spans="1:8">
      <c r="A4" s="14">
        <v>3</v>
      </c>
      <c r="B4" s="15">
        <v>1</v>
      </c>
      <c r="C4" s="18">
        <v>45555</v>
      </c>
      <c r="D4" s="21" t="s">
        <v>2</v>
      </c>
      <c r="E4" s="16" t="s">
        <v>46</v>
      </c>
      <c r="F4" s="16" t="s">
        <v>47</v>
      </c>
      <c r="G4" s="15" t="s">
        <v>24</v>
      </c>
      <c r="H4" s="32" t="s">
        <v>48</v>
      </c>
    </row>
    <row r="5" spans="1:8">
      <c r="A5" s="14">
        <v>4</v>
      </c>
      <c r="B5" s="15">
        <v>1</v>
      </c>
      <c r="C5" s="18">
        <v>45552</v>
      </c>
      <c r="D5" s="21" t="s">
        <v>49</v>
      </c>
      <c r="E5" s="16" t="s">
        <v>50</v>
      </c>
      <c r="F5" s="16" t="s">
        <v>51</v>
      </c>
      <c r="G5" s="15" t="s">
        <v>24</v>
      </c>
      <c r="H5" s="32" t="s">
        <v>37</v>
      </c>
    </row>
    <row r="6" spans="1:8">
      <c r="A6" s="14">
        <v>5</v>
      </c>
      <c r="B6" s="15">
        <v>1</v>
      </c>
      <c r="C6" s="18">
        <v>45555</v>
      </c>
      <c r="D6" s="21" t="s">
        <v>2</v>
      </c>
      <c r="E6" s="16" t="s">
        <v>52</v>
      </c>
      <c r="F6" s="16" t="s">
        <v>40</v>
      </c>
      <c r="G6" s="15" t="s">
        <v>24</v>
      </c>
      <c r="H6" s="32" t="s">
        <v>32</v>
      </c>
    </row>
    <row r="7" spans="1:8">
      <c r="A7" s="14">
        <v>6</v>
      </c>
      <c r="B7" s="15">
        <v>1</v>
      </c>
      <c r="C7" s="18" t="s">
        <v>24</v>
      </c>
      <c r="D7" s="21" t="s">
        <v>24</v>
      </c>
      <c r="E7" s="16" t="s">
        <v>24</v>
      </c>
      <c r="F7" s="16" t="s">
        <v>36</v>
      </c>
      <c r="G7" s="15" t="s">
        <v>24</v>
      </c>
      <c r="H7" s="32" t="s">
        <v>53</v>
      </c>
    </row>
    <row r="8" spans="1:8">
      <c r="A8" s="33">
        <v>7</v>
      </c>
      <c r="B8" s="22">
        <v>2</v>
      </c>
      <c r="C8" s="23">
        <v>45562</v>
      </c>
      <c r="D8" s="24" t="s">
        <v>2</v>
      </c>
      <c r="E8" s="25" t="s">
        <v>34</v>
      </c>
      <c r="F8" s="25" t="s">
        <v>32</v>
      </c>
      <c r="G8" s="22" t="s">
        <v>24</v>
      </c>
      <c r="H8" s="34" t="s">
        <v>25</v>
      </c>
    </row>
    <row r="9" spans="1:8">
      <c r="A9" s="33">
        <v>8</v>
      </c>
      <c r="B9" s="22">
        <v>2</v>
      </c>
      <c r="C9" s="23">
        <v>45562</v>
      </c>
      <c r="D9" s="24" t="s">
        <v>2</v>
      </c>
      <c r="E9" s="25" t="s">
        <v>39</v>
      </c>
      <c r="F9" s="25" t="s">
        <v>31</v>
      </c>
      <c r="G9" s="22" t="s">
        <v>24</v>
      </c>
      <c r="H9" s="34" t="s">
        <v>51</v>
      </c>
    </row>
    <row r="10" spans="1:8">
      <c r="A10" s="33">
        <v>9</v>
      </c>
      <c r="B10" s="22">
        <v>2</v>
      </c>
      <c r="C10" s="23">
        <v>45562</v>
      </c>
      <c r="D10" s="24" t="s">
        <v>2</v>
      </c>
      <c r="E10" s="25" t="s">
        <v>41</v>
      </c>
      <c r="F10" s="25" t="s">
        <v>37</v>
      </c>
      <c r="G10" s="22" t="s">
        <v>24</v>
      </c>
      <c r="H10" s="34" t="s">
        <v>47</v>
      </c>
    </row>
    <row r="11" spans="1:8">
      <c r="A11" s="33">
        <v>10</v>
      </c>
      <c r="B11" s="22">
        <v>2</v>
      </c>
      <c r="C11" s="23">
        <v>45561</v>
      </c>
      <c r="D11" s="24" t="s">
        <v>54</v>
      </c>
      <c r="E11" s="25" t="s">
        <v>46</v>
      </c>
      <c r="F11" s="25" t="s">
        <v>48</v>
      </c>
      <c r="G11" s="22" t="s">
        <v>24</v>
      </c>
      <c r="H11" s="34" t="s">
        <v>26</v>
      </c>
    </row>
    <row r="12" spans="1:8">
      <c r="A12" s="33">
        <v>11</v>
      </c>
      <c r="B12" s="22">
        <v>2</v>
      </c>
      <c r="C12" s="23">
        <v>45562</v>
      </c>
      <c r="D12" s="24" t="s">
        <v>2</v>
      </c>
      <c r="E12" s="25" t="s">
        <v>52</v>
      </c>
      <c r="F12" s="25" t="s">
        <v>40</v>
      </c>
      <c r="G12" s="22" t="s">
        <v>24</v>
      </c>
      <c r="H12" s="34" t="s">
        <v>36</v>
      </c>
    </row>
    <row r="13" spans="1:8">
      <c r="A13" s="33">
        <v>12</v>
      </c>
      <c r="B13" s="22">
        <v>2</v>
      </c>
      <c r="C13" s="23" t="s">
        <v>24</v>
      </c>
      <c r="D13" s="24" t="s">
        <v>24</v>
      </c>
      <c r="E13" s="25" t="s">
        <v>24</v>
      </c>
      <c r="F13" s="25" t="s">
        <v>38</v>
      </c>
      <c r="G13" s="22" t="s">
        <v>24</v>
      </c>
      <c r="H13" s="34" t="s">
        <v>53</v>
      </c>
    </row>
    <row r="14" spans="1:8">
      <c r="A14" s="14">
        <v>13</v>
      </c>
      <c r="B14" s="15">
        <v>3</v>
      </c>
      <c r="C14" s="18">
        <v>45568</v>
      </c>
      <c r="D14" s="21" t="s">
        <v>54</v>
      </c>
      <c r="E14" s="16" t="s">
        <v>46</v>
      </c>
      <c r="F14" s="16" t="s">
        <v>48</v>
      </c>
      <c r="G14" s="15" t="s">
        <v>24</v>
      </c>
      <c r="H14" s="32" t="s">
        <v>25</v>
      </c>
    </row>
    <row r="15" spans="1:8">
      <c r="A15" s="14">
        <v>14</v>
      </c>
      <c r="B15" s="15">
        <v>3</v>
      </c>
      <c r="C15" s="18">
        <v>45569</v>
      </c>
      <c r="D15" s="21" t="s">
        <v>2</v>
      </c>
      <c r="E15" s="16" t="s">
        <v>33</v>
      </c>
      <c r="F15" s="16" t="s">
        <v>26</v>
      </c>
      <c r="G15" s="15" t="s">
        <v>24</v>
      </c>
      <c r="H15" s="32" t="s">
        <v>37</v>
      </c>
    </row>
    <row r="16" spans="1:8">
      <c r="A16" s="14">
        <v>15</v>
      </c>
      <c r="B16" s="15">
        <v>3</v>
      </c>
      <c r="C16" s="18">
        <v>45569</v>
      </c>
      <c r="D16" s="21" t="s">
        <v>2</v>
      </c>
      <c r="E16" s="16" t="s">
        <v>35</v>
      </c>
      <c r="F16" s="16" t="s">
        <v>38</v>
      </c>
      <c r="G16" s="15" t="s">
        <v>24</v>
      </c>
      <c r="H16" s="32" t="s">
        <v>40</v>
      </c>
    </row>
    <row r="17" spans="1:8">
      <c r="A17" s="14">
        <v>16</v>
      </c>
      <c r="B17" s="15">
        <v>3</v>
      </c>
      <c r="C17" s="18">
        <v>45569</v>
      </c>
      <c r="D17" s="21" t="s">
        <v>2</v>
      </c>
      <c r="E17" s="16" t="s">
        <v>55</v>
      </c>
      <c r="F17" s="16" t="s">
        <v>36</v>
      </c>
      <c r="G17" s="15" t="s">
        <v>24</v>
      </c>
      <c r="H17" s="32" t="s">
        <v>32</v>
      </c>
    </row>
    <row r="18" spans="1:8">
      <c r="A18" s="14">
        <v>17</v>
      </c>
      <c r="B18" s="15">
        <v>3</v>
      </c>
      <c r="C18" s="18">
        <v>45569</v>
      </c>
      <c r="D18" s="21" t="s">
        <v>2</v>
      </c>
      <c r="E18" s="16" t="s">
        <v>46</v>
      </c>
      <c r="F18" s="16" t="s">
        <v>47</v>
      </c>
      <c r="G18" s="15" t="s">
        <v>24</v>
      </c>
      <c r="H18" s="32" t="s">
        <v>31</v>
      </c>
    </row>
    <row r="19" spans="1:8">
      <c r="A19" s="14">
        <v>18</v>
      </c>
      <c r="B19" s="15">
        <v>3</v>
      </c>
      <c r="C19" s="18" t="s">
        <v>24</v>
      </c>
      <c r="D19" s="21" t="s">
        <v>24</v>
      </c>
      <c r="E19" s="16" t="s">
        <v>24</v>
      </c>
      <c r="F19" s="16" t="s">
        <v>51</v>
      </c>
      <c r="G19" s="15" t="s">
        <v>24</v>
      </c>
      <c r="H19" s="32" t="s">
        <v>53</v>
      </c>
    </row>
    <row r="20" spans="1:8">
      <c r="A20" s="33">
        <v>19</v>
      </c>
      <c r="B20" s="22">
        <v>4</v>
      </c>
      <c r="C20" s="23">
        <v>45576</v>
      </c>
      <c r="D20" s="24" t="s">
        <v>2</v>
      </c>
      <c r="E20" s="25" t="s">
        <v>34</v>
      </c>
      <c r="F20" s="25" t="s">
        <v>32</v>
      </c>
      <c r="G20" s="22" t="s">
        <v>24</v>
      </c>
      <c r="H20" s="34" t="s">
        <v>26</v>
      </c>
    </row>
    <row r="21" spans="1:8">
      <c r="A21" s="33">
        <v>20</v>
      </c>
      <c r="B21" s="22">
        <v>4</v>
      </c>
      <c r="C21" s="23">
        <v>45576</v>
      </c>
      <c r="D21" s="24" t="s">
        <v>2</v>
      </c>
      <c r="E21" s="25" t="s">
        <v>33</v>
      </c>
      <c r="F21" s="25" t="s">
        <v>25</v>
      </c>
      <c r="G21" s="22" t="s">
        <v>24</v>
      </c>
      <c r="H21" s="34" t="s">
        <v>47</v>
      </c>
    </row>
    <row r="22" spans="1:8">
      <c r="A22" s="33">
        <v>21</v>
      </c>
      <c r="B22" s="22">
        <v>4</v>
      </c>
      <c r="C22" s="23">
        <v>45576</v>
      </c>
      <c r="D22" s="24" t="s">
        <v>2</v>
      </c>
      <c r="E22" s="25" t="s">
        <v>39</v>
      </c>
      <c r="F22" s="25" t="s">
        <v>31</v>
      </c>
      <c r="G22" s="22" t="s">
        <v>24</v>
      </c>
      <c r="H22" s="34" t="s">
        <v>36</v>
      </c>
    </row>
    <row r="23" spans="1:8">
      <c r="A23" s="33">
        <v>22</v>
      </c>
      <c r="B23" s="22">
        <v>4</v>
      </c>
      <c r="C23" s="23">
        <v>45576</v>
      </c>
      <c r="D23" s="24" t="s">
        <v>2</v>
      </c>
      <c r="E23" s="25" t="s">
        <v>41</v>
      </c>
      <c r="F23" s="25" t="s">
        <v>37</v>
      </c>
      <c r="G23" s="22" t="s">
        <v>24</v>
      </c>
      <c r="H23" s="34" t="s">
        <v>38</v>
      </c>
    </row>
    <row r="24" spans="1:8">
      <c r="A24" s="33">
        <v>23</v>
      </c>
      <c r="B24" s="22">
        <v>4</v>
      </c>
      <c r="C24" s="23">
        <v>45575</v>
      </c>
      <c r="D24" s="24" t="s">
        <v>54</v>
      </c>
      <c r="E24" s="25" t="s">
        <v>46</v>
      </c>
      <c r="F24" s="25" t="s">
        <v>48</v>
      </c>
      <c r="G24" s="22" t="s">
        <v>24</v>
      </c>
      <c r="H24" s="34" t="s">
        <v>51</v>
      </c>
    </row>
    <row r="25" spans="1:8">
      <c r="A25" s="33">
        <v>24</v>
      </c>
      <c r="B25" s="22">
        <v>4</v>
      </c>
      <c r="C25" s="23" t="s">
        <v>24</v>
      </c>
      <c r="D25" s="24" t="s">
        <v>24</v>
      </c>
      <c r="E25" s="25" t="s">
        <v>24</v>
      </c>
      <c r="F25" s="25" t="s">
        <v>40</v>
      </c>
      <c r="G25" s="22" t="s">
        <v>24</v>
      </c>
      <c r="H25" s="34" t="s">
        <v>53</v>
      </c>
    </row>
    <row r="26" spans="1:8">
      <c r="A26" s="14">
        <v>25</v>
      </c>
      <c r="B26" s="15">
        <v>5</v>
      </c>
      <c r="C26" s="18">
        <v>45583</v>
      </c>
      <c r="D26" s="21" t="s">
        <v>2</v>
      </c>
      <c r="E26" s="16" t="s">
        <v>35</v>
      </c>
      <c r="F26" s="16" t="s">
        <v>38</v>
      </c>
      <c r="G26" s="15" t="s">
        <v>24</v>
      </c>
      <c r="H26" s="32" t="s">
        <v>48</v>
      </c>
    </row>
    <row r="27" spans="1:8">
      <c r="A27" s="14">
        <v>26</v>
      </c>
      <c r="B27" s="15">
        <v>5</v>
      </c>
      <c r="C27" s="18">
        <v>45583</v>
      </c>
      <c r="D27" s="21" t="s">
        <v>2</v>
      </c>
      <c r="E27" s="16" t="s">
        <v>55</v>
      </c>
      <c r="F27" s="16" t="s">
        <v>36</v>
      </c>
      <c r="G27" s="15" t="s">
        <v>24</v>
      </c>
      <c r="H27" s="32" t="s">
        <v>37</v>
      </c>
    </row>
    <row r="28" spans="1:8">
      <c r="A28" s="14">
        <v>27</v>
      </c>
      <c r="B28" s="15">
        <v>5</v>
      </c>
      <c r="C28" s="18">
        <v>45583</v>
      </c>
      <c r="D28" s="21" t="s">
        <v>2</v>
      </c>
      <c r="E28" s="16" t="s">
        <v>46</v>
      </c>
      <c r="F28" s="16" t="s">
        <v>47</v>
      </c>
      <c r="G28" s="15" t="s">
        <v>24</v>
      </c>
      <c r="H28" s="32" t="s">
        <v>26</v>
      </c>
    </row>
    <row r="29" spans="1:8">
      <c r="A29" s="14">
        <v>28</v>
      </c>
      <c r="B29" s="15">
        <v>5</v>
      </c>
      <c r="C29" s="18">
        <v>45580</v>
      </c>
      <c r="D29" s="21" t="s">
        <v>49</v>
      </c>
      <c r="E29" s="16" t="s">
        <v>50</v>
      </c>
      <c r="F29" s="16" t="s">
        <v>51</v>
      </c>
      <c r="G29" s="15" t="s">
        <v>24</v>
      </c>
      <c r="H29" s="32" t="s">
        <v>25</v>
      </c>
    </row>
    <row r="30" spans="1:8">
      <c r="A30" s="14">
        <v>29</v>
      </c>
      <c r="B30" s="15">
        <v>5</v>
      </c>
      <c r="C30" s="18">
        <v>45583</v>
      </c>
      <c r="D30" s="21" t="s">
        <v>2</v>
      </c>
      <c r="E30" s="16" t="s">
        <v>52</v>
      </c>
      <c r="F30" s="16" t="s">
        <v>40</v>
      </c>
      <c r="G30" s="15" t="s">
        <v>24</v>
      </c>
      <c r="H30" s="32" t="s">
        <v>31</v>
      </c>
    </row>
    <row r="31" spans="1:8">
      <c r="A31" s="14">
        <v>30</v>
      </c>
      <c r="B31" s="15">
        <v>5</v>
      </c>
      <c r="C31" s="18" t="s">
        <v>24</v>
      </c>
      <c r="D31" s="21" t="s">
        <v>24</v>
      </c>
      <c r="E31" s="16" t="s">
        <v>24</v>
      </c>
      <c r="F31" s="16" t="s">
        <v>32</v>
      </c>
      <c r="G31" s="15" t="s">
        <v>24</v>
      </c>
      <c r="H31" s="32" t="s">
        <v>53</v>
      </c>
    </row>
    <row r="32" spans="1:8">
      <c r="A32" s="33">
        <v>31</v>
      </c>
      <c r="B32" s="22">
        <v>6</v>
      </c>
      <c r="C32" s="23">
        <v>45590</v>
      </c>
      <c r="D32" s="24" t="s">
        <v>2</v>
      </c>
      <c r="E32" s="25" t="s">
        <v>34</v>
      </c>
      <c r="F32" s="25" t="s">
        <v>32</v>
      </c>
      <c r="G32" s="22" t="s">
        <v>24</v>
      </c>
      <c r="H32" s="34" t="s">
        <v>47</v>
      </c>
    </row>
    <row r="33" spans="1:8">
      <c r="A33" s="33">
        <v>32</v>
      </c>
      <c r="B33" s="22">
        <v>6</v>
      </c>
      <c r="C33" s="23">
        <v>45590</v>
      </c>
      <c r="D33" s="24" t="s">
        <v>2</v>
      </c>
      <c r="E33" s="25" t="s">
        <v>33</v>
      </c>
      <c r="F33" s="25" t="s">
        <v>25</v>
      </c>
      <c r="G33" s="22" t="s">
        <v>24</v>
      </c>
      <c r="H33" s="34" t="s">
        <v>38</v>
      </c>
    </row>
    <row r="34" spans="1:8">
      <c r="A34" s="33">
        <v>33</v>
      </c>
      <c r="B34" s="22">
        <v>6</v>
      </c>
      <c r="C34" s="23">
        <v>45590</v>
      </c>
      <c r="D34" s="24" t="s">
        <v>2</v>
      </c>
      <c r="E34" s="25" t="s">
        <v>33</v>
      </c>
      <c r="F34" s="25" t="s">
        <v>26</v>
      </c>
      <c r="G34" s="22" t="s">
        <v>24</v>
      </c>
      <c r="H34" s="34" t="s">
        <v>51</v>
      </c>
    </row>
    <row r="35" spans="1:8">
      <c r="A35" s="33">
        <v>34</v>
      </c>
      <c r="B35" s="22">
        <v>6</v>
      </c>
      <c r="C35" s="23">
        <v>45590</v>
      </c>
      <c r="D35" s="24" t="s">
        <v>2</v>
      </c>
      <c r="E35" s="25" t="s">
        <v>41</v>
      </c>
      <c r="F35" s="25" t="s">
        <v>37</v>
      </c>
      <c r="G35" s="22" t="s">
        <v>24</v>
      </c>
      <c r="H35" s="34" t="s">
        <v>40</v>
      </c>
    </row>
    <row r="36" spans="1:8">
      <c r="A36" s="33">
        <v>35</v>
      </c>
      <c r="B36" s="22">
        <v>6</v>
      </c>
      <c r="C36" s="23">
        <v>45589</v>
      </c>
      <c r="D36" s="24" t="s">
        <v>54</v>
      </c>
      <c r="E36" s="25" t="s">
        <v>46</v>
      </c>
      <c r="F36" s="25" t="s">
        <v>48</v>
      </c>
      <c r="G36" s="22" t="s">
        <v>24</v>
      </c>
      <c r="H36" s="34" t="s">
        <v>36</v>
      </c>
    </row>
    <row r="37" spans="1:8">
      <c r="A37" s="33">
        <v>36</v>
      </c>
      <c r="B37" s="22">
        <v>6</v>
      </c>
      <c r="C37" s="23" t="s">
        <v>24</v>
      </c>
      <c r="D37" s="24" t="s">
        <v>24</v>
      </c>
      <c r="E37" s="25" t="s">
        <v>24</v>
      </c>
      <c r="F37" s="25" t="s">
        <v>31</v>
      </c>
      <c r="G37" s="22" t="s">
        <v>24</v>
      </c>
      <c r="H37" s="34" t="s">
        <v>53</v>
      </c>
    </row>
    <row r="38" spans="1:8">
      <c r="A38" s="14">
        <v>37</v>
      </c>
      <c r="B38" s="15">
        <v>7</v>
      </c>
      <c r="C38" s="18">
        <v>45604</v>
      </c>
      <c r="D38" s="21" t="s">
        <v>2</v>
      </c>
      <c r="E38" s="16" t="s">
        <v>35</v>
      </c>
      <c r="F38" s="16" t="s">
        <v>38</v>
      </c>
      <c r="G38" s="15" t="s">
        <v>24</v>
      </c>
      <c r="H38" s="32" t="s">
        <v>26</v>
      </c>
    </row>
    <row r="39" spans="1:8">
      <c r="A39" s="14">
        <v>38</v>
      </c>
      <c r="B39" s="15">
        <v>7</v>
      </c>
      <c r="C39" s="18">
        <v>45604</v>
      </c>
      <c r="D39" s="21" t="s">
        <v>2</v>
      </c>
      <c r="E39" s="16" t="s">
        <v>39</v>
      </c>
      <c r="F39" s="16" t="s">
        <v>31</v>
      </c>
      <c r="G39" s="15" t="s">
        <v>24</v>
      </c>
      <c r="H39" s="32" t="s">
        <v>32</v>
      </c>
    </row>
    <row r="40" spans="1:8">
      <c r="A40" s="14">
        <v>39</v>
      </c>
      <c r="B40" s="15">
        <v>7</v>
      </c>
      <c r="C40" s="18">
        <v>45604</v>
      </c>
      <c r="D40" s="21" t="s">
        <v>2</v>
      </c>
      <c r="E40" s="16" t="s">
        <v>55</v>
      </c>
      <c r="F40" s="16" t="s">
        <v>36</v>
      </c>
      <c r="G40" s="15" t="s">
        <v>24</v>
      </c>
      <c r="H40" s="32" t="s">
        <v>25</v>
      </c>
    </row>
    <row r="41" spans="1:8">
      <c r="A41" s="14">
        <v>40</v>
      </c>
      <c r="B41" s="15">
        <v>7</v>
      </c>
      <c r="C41" s="18">
        <v>45601</v>
      </c>
      <c r="D41" s="21" t="s">
        <v>49</v>
      </c>
      <c r="E41" s="16" t="s">
        <v>50</v>
      </c>
      <c r="F41" s="16" t="s">
        <v>51</v>
      </c>
      <c r="G41" s="15" t="s">
        <v>24</v>
      </c>
      <c r="H41" s="32" t="s">
        <v>47</v>
      </c>
    </row>
    <row r="42" spans="1:8">
      <c r="A42" s="14">
        <v>41</v>
      </c>
      <c r="B42" s="15">
        <v>7</v>
      </c>
      <c r="C42" s="18">
        <v>45604</v>
      </c>
      <c r="D42" s="21" t="s">
        <v>2</v>
      </c>
      <c r="E42" s="16" t="s">
        <v>52</v>
      </c>
      <c r="F42" s="16" t="s">
        <v>40</v>
      </c>
      <c r="G42" s="15" t="s">
        <v>24</v>
      </c>
      <c r="H42" s="32" t="s">
        <v>48</v>
      </c>
    </row>
    <row r="43" spans="1:8">
      <c r="A43" s="14">
        <v>42</v>
      </c>
      <c r="B43" s="15">
        <v>7</v>
      </c>
      <c r="C43" s="18" t="s">
        <v>24</v>
      </c>
      <c r="D43" s="21" t="s">
        <v>24</v>
      </c>
      <c r="E43" s="16" t="s">
        <v>24</v>
      </c>
      <c r="F43" s="16" t="s">
        <v>37</v>
      </c>
      <c r="G43" s="15" t="s">
        <v>24</v>
      </c>
      <c r="H43" s="32" t="s">
        <v>53</v>
      </c>
    </row>
    <row r="44" spans="1:8">
      <c r="A44" s="33">
        <v>43</v>
      </c>
      <c r="B44" s="22">
        <v>8</v>
      </c>
      <c r="C44" s="23">
        <v>45611</v>
      </c>
      <c r="D44" s="24" t="s">
        <v>2</v>
      </c>
      <c r="E44" s="25" t="s">
        <v>34</v>
      </c>
      <c r="F44" s="25" t="s">
        <v>32</v>
      </c>
      <c r="G44" s="22" t="s">
        <v>24</v>
      </c>
      <c r="H44" s="34" t="s">
        <v>51</v>
      </c>
    </row>
    <row r="45" spans="1:8">
      <c r="A45" s="33">
        <v>44</v>
      </c>
      <c r="B45" s="22">
        <v>8</v>
      </c>
      <c r="C45" s="23">
        <v>45611</v>
      </c>
      <c r="D45" s="24" t="s">
        <v>2</v>
      </c>
      <c r="E45" s="25" t="s">
        <v>33</v>
      </c>
      <c r="F45" s="25" t="s">
        <v>25</v>
      </c>
      <c r="G45" s="22" t="s">
        <v>24</v>
      </c>
      <c r="H45" s="34" t="s">
        <v>40</v>
      </c>
    </row>
    <row r="46" spans="1:8">
      <c r="A46" s="33">
        <v>45</v>
      </c>
      <c r="B46" s="22">
        <v>8</v>
      </c>
      <c r="C46" s="23">
        <v>45611</v>
      </c>
      <c r="D46" s="24" t="s">
        <v>2</v>
      </c>
      <c r="E46" s="25" t="s">
        <v>33</v>
      </c>
      <c r="F46" s="25" t="s">
        <v>26</v>
      </c>
      <c r="G46" s="22" t="s">
        <v>24</v>
      </c>
      <c r="H46" s="34" t="s">
        <v>36</v>
      </c>
    </row>
    <row r="47" spans="1:8">
      <c r="A47" s="33">
        <v>46</v>
      </c>
      <c r="B47" s="22">
        <v>8</v>
      </c>
      <c r="C47" s="23">
        <v>45611</v>
      </c>
      <c r="D47" s="24" t="s">
        <v>2</v>
      </c>
      <c r="E47" s="25" t="s">
        <v>41</v>
      </c>
      <c r="F47" s="25" t="s">
        <v>37</v>
      </c>
      <c r="G47" s="22" t="s">
        <v>24</v>
      </c>
      <c r="H47" s="34" t="s">
        <v>31</v>
      </c>
    </row>
    <row r="48" spans="1:8">
      <c r="A48" s="33">
        <v>47</v>
      </c>
      <c r="B48" s="22">
        <v>8</v>
      </c>
      <c r="C48" s="23">
        <v>45611</v>
      </c>
      <c r="D48" s="24" t="s">
        <v>2</v>
      </c>
      <c r="E48" s="25" t="s">
        <v>46</v>
      </c>
      <c r="F48" s="25" t="s">
        <v>47</v>
      </c>
      <c r="G48" s="22" t="s">
        <v>24</v>
      </c>
      <c r="H48" s="34" t="s">
        <v>38</v>
      </c>
    </row>
    <row r="49" spans="1:8">
      <c r="A49" s="33">
        <v>48</v>
      </c>
      <c r="B49" s="22">
        <v>8</v>
      </c>
      <c r="C49" s="23" t="s">
        <v>24</v>
      </c>
      <c r="D49" s="24" t="s">
        <v>24</v>
      </c>
      <c r="E49" s="25" t="s">
        <v>24</v>
      </c>
      <c r="F49" s="25" t="s">
        <v>48</v>
      </c>
      <c r="G49" s="22" t="s">
        <v>24</v>
      </c>
      <c r="H49" s="34" t="s">
        <v>53</v>
      </c>
    </row>
    <row r="50" spans="1:8">
      <c r="A50" s="14">
        <v>49</v>
      </c>
      <c r="B50" s="15">
        <v>9</v>
      </c>
      <c r="C50" s="18">
        <v>45618</v>
      </c>
      <c r="D50" s="21" t="s">
        <v>2</v>
      </c>
      <c r="E50" s="16" t="s">
        <v>35</v>
      </c>
      <c r="F50" s="16" t="s">
        <v>38</v>
      </c>
      <c r="G50" s="15" t="s">
        <v>24</v>
      </c>
      <c r="H50" s="32" t="s">
        <v>51</v>
      </c>
    </row>
    <row r="51" spans="1:8">
      <c r="A51" s="14">
        <v>50</v>
      </c>
      <c r="B51" s="15">
        <v>9</v>
      </c>
      <c r="C51" s="18">
        <v>45618</v>
      </c>
      <c r="D51" s="21" t="s">
        <v>2</v>
      </c>
      <c r="E51" s="16"/>
      <c r="F51" s="16" t="s">
        <v>31</v>
      </c>
      <c r="G51" s="15" t="s">
        <v>24</v>
      </c>
      <c r="H51" s="32" t="s">
        <v>48</v>
      </c>
    </row>
    <row r="52" spans="1:8">
      <c r="A52" s="14">
        <v>51</v>
      </c>
      <c r="B52" s="15">
        <v>9</v>
      </c>
      <c r="C52" s="18">
        <v>45618</v>
      </c>
      <c r="D52" s="21" t="s">
        <v>2</v>
      </c>
      <c r="E52" s="16" t="s">
        <v>39</v>
      </c>
      <c r="F52" s="16" t="s">
        <v>37</v>
      </c>
      <c r="G52" s="15" t="s">
        <v>24</v>
      </c>
      <c r="H52" s="32" t="s">
        <v>32</v>
      </c>
    </row>
    <row r="53" spans="1:8">
      <c r="A53" s="14">
        <v>52</v>
      </c>
      <c r="B53" s="15">
        <v>9</v>
      </c>
      <c r="C53" s="18">
        <v>45618</v>
      </c>
      <c r="D53" s="21" t="s">
        <v>2</v>
      </c>
      <c r="E53" s="16" t="s">
        <v>55</v>
      </c>
      <c r="F53" s="16" t="s">
        <v>36</v>
      </c>
      <c r="G53" s="15" t="s">
        <v>24</v>
      </c>
      <c r="H53" s="32" t="s">
        <v>47</v>
      </c>
    </row>
    <row r="54" spans="1:8">
      <c r="A54" s="14">
        <v>53</v>
      </c>
      <c r="B54" s="15">
        <v>9</v>
      </c>
      <c r="C54" s="18">
        <v>45618</v>
      </c>
      <c r="D54" s="21" t="s">
        <v>2</v>
      </c>
      <c r="E54" s="16" t="s">
        <v>52</v>
      </c>
      <c r="F54" s="16" t="s">
        <v>40</v>
      </c>
      <c r="G54" s="15" t="s">
        <v>24</v>
      </c>
      <c r="H54" s="32" t="s">
        <v>26</v>
      </c>
    </row>
    <row r="55" spans="1:8">
      <c r="A55" s="14">
        <v>54</v>
      </c>
      <c r="B55" s="15">
        <v>9</v>
      </c>
      <c r="C55" s="19" t="s">
        <v>24</v>
      </c>
      <c r="D55" s="21" t="s">
        <v>24</v>
      </c>
      <c r="E55" s="16" t="s">
        <v>24</v>
      </c>
      <c r="F55" s="16" t="s">
        <v>25</v>
      </c>
      <c r="G55" s="15" t="s">
        <v>24</v>
      </c>
      <c r="H55" s="32" t="s">
        <v>53</v>
      </c>
    </row>
    <row r="56" spans="1:8">
      <c r="A56" s="33">
        <v>55</v>
      </c>
      <c r="B56" s="22">
        <v>10</v>
      </c>
      <c r="C56" s="23">
        <v>45625</v>
      </c>
      <c r="D56" s="24" t="s">
        <v>2</v>
      </c>
      <c r="E56" s="25" t="s">
        <v>33</v>
      </c>
      <c r="F56" s="25" t="s">
        <v>25</v>
      </c>
      <c r="G56" s="22" t="s">
        <v>24</v>
      </c>
      <c r="H56" s="34" t="s">
        <v>31</v>
      </c>
    </row>
    <row r="57" spans="1:8">
      <c r="A57" s="33">
        <v>56</v>
      </c>
      <c r="B57" s="22">
        <v>10</v>
      </c>
      <c r="C57" s="23">
        <v>45625</v>
      </c>
      <c r="D57" s="24" t="s">
        <v>2</v>
      </c>
      <c r="E57" s="25" t="s">
        <v>35</v>
      </c>
      <c r="F57" s="25" t="s">
        <v>38</v>
      </c>
      <c r="G57" s="22" t="s">
        <v>24</v>
      </c>
      <c r="H57" s="34" t="s">
        <v>32</v>
      </c>
    </row>
    <row r="58" spans="1:8">
      <c r="A58" s="33">
        <v>57</v>
      </c>
      <c r="B58" s="22">
        <v>10</v>
      </c>
      <c r="C58" s="23">
        <v>45625</v>
      </c>
      <c r="D58" s="24" t="s">
        <v>2</v>
      </c>
      <c r="E58" s="25" t="s">
        <v>46</v>
      </c>
      <c r="F58" s="25" t="s">
        <v>47</v>
      </c>
      <c r="G58" s="22" t="s">
        <v>24</v>
      </c>
      <c r="H58" s="34" t="s">
        <v>40</v>
      </c>
    </row>
    <row r="59" spans="1:8">
      <c r="A59" s="33">
        <v>58</v>
      </c>
      <c r="B59" s="22">
        <v>10</v>
      </c>
      <c r="C59" s="23">
        <v>45624</v>
      </c>
      <c r="D59" s="24" t="s">
        <v>54</v>
      </c>
      <c r="E59" s="25" t="s">
        <v>46</v>
      </c>
      <c r="F59" s="25" t="s">
        <v>48</v>
      </c>
      <c r="G59" s="22" t="s">
        <v>24</v>
      </c>
      <c r="H59" s="34" t="s">
        <v>37</v>
      </c>
    </row>
    <row r="60" spans="1:8">
      <c r="A60" s="33">
        <v>59</v>
      </c>
      <c r="B60" s="22">
        <v>10</v>
      </c>
      <c r="C60" s="23">
        <v>45622</v>
      </c>
      <c r="D60" s="24" t="s">
        <v>49</v>
      </c>
      <c r="E60" s="25" t="s">
        <v>50</v>
      </c>
      <c r="F60" s="25" t="s">
        <v>51</v>
      </c>
      <c r="G60" s="22" t="s">
        <v>24</v>
      </c>
      <c r="H60" s="34" t="s">
        <v>36</v>
      </c>
    </row>
    <row r="61" spans="1:8">
      <c r="A61" s="33">
        <v>60</v>
      </c>
      <c r="B61" s="22">
        <v>10</v>
      </c>
      <c r="C61" s="23" t="s">
        <v>24</v>
      </c>
      <c r="D61" s="24" t="s">
        <v>24</v>
      </c>
      <c r="E61" s="25" t="s">
        <v>24</v>
      </c>
      <c r="F61" s="25" t="s">
        <v>26</v>
      </c>
      <c r="G61" s="22" t="s">
        <v>24</v>
      </c>
      <c r="H61" s="34" t="s">
        <v>53</v>
      </c>
    </row>
    <row r="62" spans="1:8">
      <c r="A62" s="14">
        <v>61</v>
      </c>
      <c r="B62" s="15">
        <v>11</v>
      </c>
      <c r="C62" s="18">
        <v>45632</v>
      </c>
      <c r="D62" s="21" t="s">
        <v>2</v>
      </c>
      <c r="E62" s="16" t="s">
        <v>34</v>
      </c>
      <c r="F62" s="16" t="s">
        <v>32</v>
      </c>
      <c r="G62" s="15" t="s">
        <v>24</v>
      </c>
      <c r="H62" s="32" t="s">
        <v>48</v>
      </c>
    </row>
    <row r="63" spans="1:8">
      <c r="A63" s="14">
        <v>62</v>
      </c>
      <c r="B63" s="15">
        <v>11</v>
      </c>
      <c r="C63" s="18">
        <v>45632</v>
      </c>
      <c r="D63" s="21" t="s">
        <v>2</v>
      </c>
      <c r="E63" s="16" t="s">
        <v>39</v>
      </c>
      <c r="F63" s="16" t="s">
        <v>31</v>
      </c>
      <c r="G63" s="15" t="s">
        <v>24</v>
      </c>
      <c r="H63" s="32" t="s">
        <v>26</v>
      </c>
    </row>
    <row r="64" spans="1:8">
      <c r="A64" s="14">
        <v>63</v>
      </c>
      <c r="B64" s="15">
        <v>11</v>
      </c>
      <c r="C64" s="18">
        <v>45632</v>
      </c>
      <c r="D64" s="21" t="s">
        <v>2</v>
      </c>
      <c r="E64" s="16" t="s">
        <v>41</v>
      </c>
      <c r="F64" s="16" t="s">
        <v>37</v>
      </c>
      <c r="G64" s="15" t="s">
        <v>24</v>
      </c>
      <c r="H64" s="32" t="s">
        <v>25</v>
      </c>
    </row>
    <row r="65" spans="1:8">
      <c r="A65" s="14">
        <v>64</v>
      </c>
      <c r="B65" s="15">
        <v>11</v>
      </c>
      <c r="C65" s="18">
        <v>45632</v>
      </c>
      <c r="D65" s="21" t="s">
        <v>2</v>
      </c>
      <c r="E65" s="16" t="s">
        <v>55</v>
      </c>
      <c r="F65" s="16" t="s">
        <v>36</v>
      </c>
      <c r="G65" s="15" t="s">
        <v>24</v>
      </c>
      <c r="H65" s="32" t="s">
        <v>38</v>
      </c>
    </row>
    <row r="66" spans="1:8">
      <c r="A66" s="14">
        <v>65</v>
      </c>
      <c r="B66" s="15">
        <v>11</v>
      </c>
      <c r="C66" s="18">
        <v>45629</v>
      </c>
      <c r="D66" s="21" t="s">
        <v>49</v>
      </c>
      <c r="E66" s="16" t="s">
        <v>50</v>
      </c>
      <c r="F66" s="16" t="s">
        <v>51</v>
      </c>
      <c r="G66" s="15" t="s">
        <v>24</v>
      </c>
      <c r="H66" s="32" t="s">
        <v>40</v>
      </c>
    </row>
    <row r="67" spans="1:8">
      <c r="A67" s="14">
        <v>66</v>
      </c>
      <c r="B67" s="15">
        <v>11</v>
      </c>
      <c r="C67" s="18" t="s">
        <v>24</v>
      </c>
      <c r="D67" s="21" t="s">
        <v>24</v>
      </c>
      <c r="E67" s="16" t="s">
        <v>24</v>
      </c>
      <c r="F67" s="16" t="s">
        <v>47</v>
      </c>
      <c r="G67" s="15" t="s">
        <v>24</v>
      </c>
      <c r="H67" s="3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V18"/>
  <sheetViews>
    <sheetView topLeftCell="B1" zoomScale="70" zoomScaleNormal="70" workbookViewId="0">
      <selection activeCell="G13" sqref="G13"/>
    </sheetView>
  </sheetViews>
  <sheetFormatPr defaultRowHeight="14.4"/>
  <cols>
    <col min="1" max="1" width="18.6640625" hidden="1" customWidth="1"/>
    <col min="2" max="2" width="5.6640625" customWidth="1"/>
    <col min="3" max="3" width="44" customWidth="1"/>
    <col min="4" max="17" width="26.77734375" customWidth="1"/>
    <col min="18" max="20" width="30.44140625" bestFit="1" customWidth="1"/>
    <col min="21" max="21" width="30.5546875" customWidth="1"/>
    <col min="22" max="25" width="18.33203125" bestFit="1" customWidth="1"/>
    <col min="26" max="26" width="14.33203125" bestFit="1" customWidth="1"/>
    <col min="27" max="345" width="23.44140625" bestFit="1" customWidth="1"/>
    <col min="346" max="346" width="14.33203125" bestFit="1" customWidth="1"/>
  </cols>
  <sheetData>
    <row r="1" spans="2:22" ht="15" thickBot="1">
      <c r="C1" s="110" t="s">
        <v>56</v>
      </c>
      <c r="D1" s="108" t="s">
        <v>57</v>
      </c>
      <c r="E1" s="105" t="s">
        <v>58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65</v>
      </c>
      <c r="M1" s="105" t="s">
        <v>132</v>
      </c>
      <c r="N1" s="105" t="s">
        <v>133</v>
      </c>
      <c r="O1" s="105" t="s">
        <v>134</v>
      </c>
      <c r="P1" s="105" t="s">
        <v>135</v>
      </c>
      <c r="Q1" s="105" t="s">
        <v>136</v>
      </c>
      <c r="R1" s="105" t="s">
        <v>137</v>
      </c>
      <c r="S1" s="105" t="s">
        <v>138</v>
      </c>
      <c r="T1" s="105" t="s">
        <v>139</v>
      </c>
      <c r="U1" s="105" t="s">
        <v>140</v>
      </c>
      <c r="V1" s="105" t="s">
        <v>141</v>
      </c>
    </row>
    <row r="2" spans="2:22" ht="16.8" thickTop="1" thickBot="1">
      <c r="B2" s="107">
        <v>1</v>
      </c>
      <c r="C2" s="111" t="s">
        <v>25</v>
      </c>
      <c r="D2" s="109" t="s">
        <v>66</v>
      </c>
      <c r="E2" s="106" t="s">
        <v>67</v>
      </c>
      <c r="F2" s="106" t="s">
        <v>68</v>
      </c>
      <c r="G2" s="106" t="s">
        <v>69</v>
      </c>
      <c r="H2" s="106" t="s">
        <v>70</v>
      </c>
      <c r="I2" s="106" t="s">
        <v>71</v>
      </c>
      <c r="J2" s="106" t="s">
        <v>72</v>
      </c>
      <c r="K2" s="106" t="s">
        <v>157</v>
      </c>
      <c r="L2" s="106" t="s">
        <v>73</v>
      </c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2:22" ht="16.8" thickTop="1" thickBot="1">
      <c r="B3" s="107">
        <v>2</v>
      </c>
      <c r="C3" s="111" t="s">
        <v>26</v>
      </c>
      <c r="D3" s="109" t="s">
        <v>74</v>
      </c>
      <c r="E3" s="106" t="s">
        <v>75</v>
      </c>
      <c r="F3" s="106" t="s">
        <v>76</v>
      </c>
      <c r="G3" s="106" t="s">
        <v>77</v>
      </c>
      <c r="H3" s="106" t="s">
        <v>78</v>
      </c>
      <c r="I3" s="106" t="s">
        <v>79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2:22" ht="16.8" thickTop="1" thickBot="1">
      <c r="B4" s="107">
        <v>3</v>
      </c>
      <c r="C4" s="111" t="s">
        <v>31</v>
      </c>
      <c r="D4" s="109" t="s">
        <v>80</v>
      </c>
      <c r="E4" s="106" t="s">
        <v>81</v>
      </c>
      <c r="F4" s="106" t="s">
        <v>82</v>
      </c>
      <c r="G4" s="106" t="s">
        <v>83</v>
      </c>
      <c r="H4" s="106" t="s">
        <v>84</v>
      </c>
      <c r="I4" s="106" t="s">
        <v>85</v>
      </c>
      <c r="J4" s="106" t="s">
        <v>86</v>
      </c>
      <c r="K4" s="106" t="s">
        <v>87</v>
      </c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2:22" ht="16.8" thickTop="1" thickBot="1">
      <c r="B5" s="107">
        <v>4</v>
      </c>
      <c r="C5" s="111" t="s">
        <v>32</v>
      </c>
      <c r="D5" s="109" t="s">
        <v>88</v>
      </c>
      <c r="E5" s="106" t="s">
        <v>89</v>
      </c>
      <c r="F5" s="106" t="s">
        <v>90</v>
      </c>
      <c r="G5" s="106" t="s">
        <v>91</v>
      </c>
      <c r="H5" s="106" t="s">
        <v>92</v>
      </c>
      <c r="I5" s="106" t="s">
        <v>93</v>
      </c>
      <c r="J5" s="106" t="s">
        <v>94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2:22" ht="16.8" thickTop="1" thickBot="1">
      <c r="B6" s="107">
        <v>5</v>
      </c>
      <c r="C6" s="111" t="s">
        <v>37</v>
      </c>
      <c r="D6" s="117" t="s">
        <v>95</v>
      </c>
      <c r="E6" s="120" t="s">
        <v>96</v>
      </c>
      <c r="F6" s="120" t="s">
        <v>97</v>
      </c>
      <c r="G6" s="120" t="s">
        <v>98</v>
      </c>
      <c r="H6" s="120" t="s">
        <v>99</v>
      </c>
      <c r="I6" s="106" t="s">
        <v>100</v>
      </c>
      <c r="J6" s="106" t="s">
        <v>101</v>
      </c>
      <c r="K6" s="106" t="s">
        <v>102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2:22" ht="16.8" thickTop="1" thickBot="1">
      <c r="B7" s="107">
        <v>6</v>
      </c>
      <c r="C7" s="112" t="s">
        <v>47</v>
      </c>
      <c r="D7" s="119" t="s">
        <v>143</v>
      </c>
      <c r="E7" s="119" t="s">
        <v>142</v>
      </c>
      <c r="F7" s="119" t="s">
        <v>144</v>
      </c>
      <c r="G7" s="119" t="s">
        <v>145</v>
      </c>
      <c r="H7" s="119" t="s">
        <v>146</v>
      </c>
      <c r="I7" s="117"/>
      <c r="J7" s="120"/>
      <c r="K7" s="120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</row>
    <row r="8" spans="2:22" ht="16.8" thickTop="1" thickBot="1">
      <c r="B8" s="107">
        <v>7</v>
      </c>
      <c r="C8" s="112" t="s">
        <v>48</v>
      </c>
      <c r="D8" s="119" t="s">
        <v>147</v>
      </c>
      <c r="E8" s="119" t="s">
        <v>148</v>
      </c>
      <c r="F8" s="119" t="s">
        <v>149</v>
      </c>
      <c r="G8" s="119" t="s">
        <v>150</v>
      </c>
      <c r="H8" s="119" t="s">
        <v>151</v>
      </c>
      <c r="I8" s="119" t="s">
        <v>152</v>
      </c>
      <c r="J8" s="119" t="s">
        <v>153</v>
      </c>
      <c r="K8" s="119" t="s">
        <v>154</v>
      </c>
      <c r="L8" s="109"/>
      <c r="M8" s="106"/>
      <c r="N8" s="106"/>
      <c r="O8" s="106"/>
      <c r="P8" s="106"/>
      <c r="Q8" s="106"/>
      <c r="R8" s="106"/>
      <c r="S8" s="106"/>
      <c r="T8" s="106"/>
      <c r="U8" s="106"/>
      <c r="V8" s="106"/>
    </row>
    <row r="9" spans="2:22" ht="16.8" thickTop="1" thickBot="1">
      <c r="B9" s="107">
        <v>8</v>
      </c>
      <c r="C9" s="111" t="s">
        <v>51</v>
      </c>
      <c r="D9" s="118" t="s">
        <v>103</v>
      </c>
      <c r="E9" s="121" t="s">
        <v>104</v>
      </c>
      <c r="F9" s="121" t="s">
        <v>105</v>
      </c>
      <c r="G9" s="121" t="s">
        <v>106</v>
      </c>
      <c r="H9" s="121" t="s">
        <v>107</v>
      </c>
      <c r="I9" s="121" t="s">
        <v>108</v>
      </c>
      <c r="J9" s="121" t="s">
        <v>109</v>
      </c>
      <c r="K9" s="121" t="s">
        <v>110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2:22" ht="16.8" thickTop="1" thickBot="1">
      <c r="B10" s="107">
        <v>9</v>
      </c>
      <c r="C10" s="111" t="s">
        <v>36</v>
      </c>
      <c r="D10" s="109" t="s">
        <v>111</v>
      </c>
      <c r="E10" s="106" t="s">
        <v>112</v>
      </c>
      <c r="F10" s="106" t="s">
        <v>113</v>
      </c>
      <c r="G10" s="106" t="s">
        <v>114</v>
      </c>
      <c r="H10" s="106" t="s">
        <v>115</v>
      </c>
      <c r="I10" s="106" t="s">
        <v>156</v>
      </c>
      <c r="J10" s="106" t="s">
        <v>116</v>
      </c>
      <c r="K10" s="106" t="s">
        <v>117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2:22" ht="16.8" thickTop="1" thickBot="1">
      <c r="B11" s="107">
        <v>10</v>
      </c>
      <c r="C11" s="111" t="s">
        <v>38</v>
      </c>
      <c r="D11" s="109" t="s">
        <v>118</v>
      </c>
      <c r="E11" s="106" t="s">
        <v>119</v>
      </c>
      <c r="F11" s="106" t="s">
        <v>120</v>
      </c>
      <c r="G11" s="106" t="s">
        <v>121</v>
      </c>
      <c r="H11" s="106" t="s">
        <v>122</v>
      </c>
      <c r="I11" s="106" t="s">
        <v>123</v>
      </c>
      <c r="J11" s="106" t="s">
        <v>124</v>
      </c>
      <c r="K11" s="106" t="s">
        <v>125</v>
      </c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2:22" ht="16.8" thickTop="1" thickBot="1">
      <c r="B12" s="107">
        <v>11</v>
      </c>
      <c r="C12" s="113" t="s">
        <v>40</v>
      </c>
      <c r="D12" s="109" t="s">
        <v>126</v>
      </c>
      <c r="E12" s="106" t="s">
        <v>127</v>
      </c>
      <c r="F12" s="106" t="s">
        <v>128</v>
      </c>
      <c r="G12" s="106" t="s">
        <v>158</v>
      </c>
      <c r="H12" s="106" t="s">
        <v>129</v>
      </c>
      <c r="I12" s="106" t="s">
        <v>130</v>
      </c>
      <c r="J12" s="106" t="s">
        <v>131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2:22" ht="15" thickTop="1"/>
    <row r="16" spans="2:22" ht="15">
      <c r="D16" s="116"/>
    </row>
    <row r="17" spans="4:5" ht="15">
      <c r="D17" s="116"/>
    </row>
    <row r="18" spans="4:5" ht="15.6">
      <c r="E18" s="122"/>
    </row>
  </sheetData>
  <sortState xmlns:xlrd2="http://schemas.microsoft.com/office/spreadsheetml/2017/richdata2" ref="L17:L22">
    <sortCondition ref="L17:L22"/>
  </sortState>
  <phoneticPr fontId="3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PROTOKÓŁ</vt:lpstr>
      <vt:lpstr>Terminarz</vt:lpstr>
      <vt:lpstr>baza zawodników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Wojciech Gabor</cp:lastModifiedBy>
  <cp:lastPrinted>2019-08-19T11:44:02Z</cp:lastPrinted>
  <dcterms:created xsi:type="dcterms:W3CDTF">2017-03-15T19:48:29Z</dcterms:created>
  <dcterms:modified xsi:type="dcterms:W3CDTF">2024-10-13T21:06:37Z</dcterms:modified>
</cp:coreProperties>
</file>